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tensit-my.sharepoint.com/personal/davorin_tensit_com_hr/Documents/POSAO/Proračunski korisnici/Državni arhiv Vukovar/Izvršenje proračuna/2024/"/>
    </mc:Choice>
  </mc:AlternateContent>
  <xr:revisionPtr revIDLastSave="0" documentId="8_{FD3126AF-B85D-423B-90DB-D8756F3E5266}" xr6:coauthVersionLast="47" xr6:coauthVersionMax="47" xr10:uidLastSave="{00000000-0000-0000-0000-000000000000}"/>
  <bookViews>
    <workbookView xWindow="-120" yWindow="-120" windowWidth="29040" windowHeight="15720" firstSheet="2" activeTab="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rashoda'!$B$1:$I$95</definedName>
    <definedName name="_xlnm.Print_Area" localSheetId="0">SAŽETAK!$B$1:$L$27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0" l="1"/>
  <c r="H8" i="10"/>
  <c r="H13" i="10"/>
  <c r="H14" i="10"/>
  <c r="H15" i="10"/>
  <c r="H17" i="10"/>
  <c r="H18" i="10"/>
  <c r="H19" i="10"/>
  <c r="H24" i="10"/>
  <c r="H25" i="10"/>
  <c r="H26" i="10"/>
  <c r="H6" i="10"/>
  <c r="G7" i="10"/>
  <c r="G8" i="10"/>
  <c r="G13" i="10"/>
  <c r="G14" i="10"/>
  <c r="G15" i="10"/>
  <c r="G16" i="10"/>
  <c r="G17" i="10"/>
  <c r="G18" i="10"/>
  <c r="G19" i="10"/>
  <c r="G24" i="10"/>
  <c r="G25" i="10"/>
  <c r="G26" i="10"/>
  <c r="G27" i="10"/>
  <c r="G6" i="10"/>
  <c r="D17" i="10"/>
  <c r="E17" i="10"/>
  <c r="F17" i="10"/>
  <c r="C17" i="10"/>
  <c r="D6" i="10"/>
  <c r="E6" i="10"/>
  <c r="F6" i="10"/>
  <c r="C6" i="10"/>
  <c r="D24" i="10"/>
  <c r="E24" i="10"/>
  <c r="F24" i="10"/>
  <c r="C24" i="10"/>
  <c r="D18" i="10"/>
  <c r="E18" i="10"/>
  <c r="F18" i="10"/>
  <c r="C18" i="10"/>
  <c r="D13" i="10"/>
  <c r="E13" i="10"/>
  <c r="F13" i="10"/>
  <c r="C13" i="10"/>
  <c r="D7" i="10"/>
  <c r="E7" i="10"/>
  <c r="F7" i="10"/>
  <c r="C7" i="10"/>
  <c r="F19" i="10"/>
  <c r="C15" i="10"/>
  <c r="F14" i="10"/>
  <c r="C14" i="10"/>
  <c r="F19" i="5"/>
  <c r="F14" i="5"/>
  <c r="C14" i="5"/>
  <c r="C15" i="5"/>
  <c r="J16" i="1" l="1"/>
  <c r="I14" i="1"/>
  <c r="H14" i="1"/>
  <c r="H15" i="1" s="1"/>
  <c r="I13" i="1"/>
  <c r="H13" i="1"/>
  <c r="I10" i="1"/>
  <c r="H10" i="1"/>
  <c r="H12" i="1" s="1"/>
  <c r="H16" i="1" s="1"/>
  <c r="I49" i="3"/>
  <c r="H49" i="3"/>
  <c r="J14" i="1"/>
  <c r="K14" i="1" s="1"/>
  <c r="G14" i="1"/>
  <c r="J13" i="1"/>
  <c r="G13" i="1"/>
  <c r="G15" i="1" s="1"/>
  <c r="J10" i="1"/>
  <c r="G10" i="1"/>
  <c r="H53" i="3"/>
  <c r="I53" i="3"/>
  <c r="J53" i="3"/>
  <c r="G53" i="3"/>
  <c r="G86" i="3"/>
  <c r="H86" i="3"/>
  <c r="I86" i="3"/>
  <c r="J86" i="3"/>
  <c r="G91" i="3"/>
  <c r="H91" i="3"/>
  <c r="I91" i="3"/>
  <c r="J91" i="3"/>
  <c r="L73" i="3"/>
  <c r="K73" i="3"/>
  <c r="H72" i="3"/>
  <c r="I72" i="3"/>
  <c r="J72" i="3"/>
  <c r="L72" i="3" s="1"/>
  <c r="G72" i="3"/>
  <c r="G58" i="3"/>
  <c r="H58" i="3"/>
  <c r="I58" i="3"/>
  <c r="J58" i="3"/>
  <c r="G35" i="3"/>
  <c r="H35" i="3"/>
  <c r="I35" i="3"/>
  <c r="J35" i="3"/>
  <c r="H29" i="3"/>
  <c r="I29" i="3"/>
  <c r="J29" i="3"/>
  <c r="K29" i="3"/>
  <c r="G29" i="3"/>
  <c r="G15" i="3"/>
  <c r="G20" i="3"/>
  <c r="L11" i="1"/>
  <c r="K11" i="1"/>
  <c r="I12" i="1"/>
  <c r="J12" i="1"/>
  <c r="G12" i="1"/>
  <c r="K10" i="1"/>
  <c r="I15" i="1" l="1"/>
  <c r="I16" i="1" s="1"/>
  <c r="L14" i="1"/>
  <c r="L10" i="1"/>
  <c r="J15" i="1"/>
  <c r="K15" i="1"/>
  <c r="L15" i="1" s="1"/>
  <c r="G16" i="1"/>
  <c r="K13" i="1"/>
  <c r="L13" i="1" s="1"/>
  <c r="K12" i="1"/>
  <c r="L12" i="1" s="1"/>
  <c r="K72" i="3"/>
  <c r="K16" i="1" l="1"/>
  <c r="L16" i="1" s="1"/>
  <c r="C24" i="5" l="1"/>
  <c r="C18" i="5"/>
  <c r="C13" i="5"/>
  <c r="C11" i="5"/>
  <c r="C7" i="5"/>
  <c r="C17" i="5" l="1"/>
  <c r="C6" i="5"/>
  <c r="G8" i="5" l="1"/>
  <c r="G9" i="5"/>
  <c r="G10" i="5"/>
  <c r="G11" i="5"/>
  <c r="G12" i="5"/>
  <c r="G14" i="5"/>
  <c r="G15" i="5"/>
  <c r="G16" i="5"/>
  <c r="G19" i="5"/>
  <c r="G20" i="5"/>
  <c r="G21" i="5"/>
  <c r="G22" i="5"/>
  <c r="G23" i="5"/>
  <c r="G25" i="5"/>
  <c r="G26" i="5"/>
  <c r="G27" i="5"/>
  <c r="H8" i="5"/>
  <c r="H9" i="5"/>
  <c r="H10" i="5"/>
  <c r="H11" i="5"/>
  <c r="H12" i="5"/>
  <c r="H14" i="5"/>
  <c r="H15" i="5"/>
  <c r="H16" i="5"/>
  <c r="H19" i="5"/>
  <c r="H20" i="5"/>
  <c r="H21" i="5"/>
  <c r="H22" i="5"/>
  <c r="H23" i="5"/>
  <c r="H25" i="5"/>
  <c r="H26" i="5"/>
  <c r="H27" i="5"/>
  <c r="E24" i="5"/>
  <c r="E22" i="5"/>
  <c r="E18" i="5"/>
  <c r="E17" i="5" s="1"/>
  <c r="E13" i="5"/>
  <c r="E11" i="5"/>
  <c r="E7" i="5"/>
  <c r="E6" i="5"/>
  <c r="F24" i="5"/>
  <c r="H24" i="5" s="1"/>
  <c r="F18" i="5"/>
  <c r="G18" i="5" s="1"/>
  <c r="F13" i="5"/>
  <c r="G13" i="5" s="1"/>
  <c r="F11" i="5"/>
  <c r="F7" i="5"/>
  <c r="G7" i="5" s="1"/>
  <c r="H13" i="5" l="1"/>
  <c r="H7" i="5"/>
  <c r="F6" i="5"/>
  <c r="H18" i="5"/>
  <c r="G24" i="5"/>
  <c r="F17" i="5"/>
  <c r="D11" i="5"/>
  <c r="D24" i="5"/>
  <c r="D22" i="5"/>
  <c r="D18" i="5"/>
  <c r="D17" i="5" s="1"/>
  <c r="D13" i="5"/>
  <c r="D7" i="5"/>
  <c r="L95" i="3"/>
  <c r="L94" i="3"/>
  <c r="L90" i="3"/>
  <c r="L88" i="3"/>
  <c r="L85" i="3"/>
  <c r="L81" i="3"/>
  <c r="L80" i="3"/>
  <c r="L77" i="3"/>
  <c r="L76" i="3"/>
  <c r="L75" i="3"/>
  <c r="L71" i="3"/>
  <c r="L70" i="3"/>
  <c r="L69" i="3"/>
  <c r="L68" i="3"/>
  <c r="L67" i="3"/>
  <c r="L66" i="3"/>
  <c r="L65" i="3"/>
  <c r="L64" i="3"/>
  <c r="L62" i="3"/>
  <c r="L61" i="3"/>
  <c r="L60" i="3"/>
  <c r="L59" i="3"/>
  <c r="L57" i="3"/>
  <c r="L56" i="3"/>
  <c r="L55" i="3"/>
  <c r="L52" i="3"/>
  <c r="L50" i="3"/>
  <c r="L48" i="3"/>
  <c r="I93" i="3"/>
  <c r="L93" i="3" s="1"/>
  <c r="I89" i="3"/>
  <c r="I87" i="3"/>
  <c r="I84" i="3"/>
  <c r="I83" i="3" s="1"/>
  <c r="I79" i="3"/>
  <c r="I78" i="3" s="1"/>
  <c r="I74" i="3"/>
  <c r="I63" i="3"/>
  <c r="I54" i="3"/>
  <c r="I51" i="3"/>
  <c r="I47" i="3"/>
  <c r="K95" i="3"/>
  <c r="K94" i="3"/>
  <c r="K93" i="3"/>
  <c r="K90" i="3"/>
  <c r="K88" i="3"/>
  <c r="K85" i="3"/>
  <c r="K81" i="3"/>
  <c r="K80" i="3"/>
  <c r="K77" i="3"/>
  <c r="K76" i="3"/>
  <c r="K75" i="3"/>
  <c r="K71" i="3"/>
  <c r="K70" i="3"/>
  <c r="K69" i="3"/>
  <c r="K68" i="3"/>
  <c r="K67" i="3"/>
  <c r="K66" i="3"/>
  <c r="K65" i="3"/>
  <c r="K64" i="3"/>
  <c r="K62" i="3"/>
  <c r="K61" i="3"/>
  <c r="K60" i="3"/>
  <c r="K59" i="3"/>
  <c r="K57" i="3"/>
  <c r="K56" i="3"/>
  <c r="K55" i="3"/>
  <c r="K52" i="3"/>
  <c r="K50" i="3"/>
  <c r="K48" i="3"/>
  <c r="H63" i="3"/>
  <c r="H93" i="3"/>
  <c r="H87" i="3"/>
  <c r="H51" i="3"/>
  <c r="K34" i="3"/>
  <c r="K37" i="3"/>
  <c r="K38" i="3"/>
  <c r="K39" i="3"/>
  <c r="K40" i="3"/>
  <c r="L34" i="3"/>
  <c r="L37" i="3"/>
  <c r="L38" i="3"/>
  <c r="L39" i="3"/>
  <c r="L40" i="3"/>
  <c r="L14" i="3"/>
  <c r="L18" i="3"/>
  <c r="L19" i="3"/>
  <c r="L24" i="3"/>
  <c r="L27" i="3"/>
  <c r="L28" i="3"/>
  <c r="L33" i="3"/>
  <c r="K14" i="3"/>
  <c r="K18" i="3"/>
  <c r="K19" i="3"/>
  <c r="K24" i="3"/>
  <c r="K27" i="3"/>
  <c r="K28" i="3"/>
  <c r="K33" i="3"/>
  <c r="G47" i="3"/>
  <c r="H47" i="3"/>
  <c r="G49" i="3"/>
  <c r="G51" i="3"/>
  <c r="G54" i="3"/>
  <c r="H54" i="3"/>
  <c r="G63" i="3"/>
  <c r="G74" i="3"/>
  <c r="H74" i="3"/>
  <c r="G79" i="3"/>
  <c r="G78" i="3" s="1"/>
  <c r="H79" i="3"/>
  <c r="H78" i="3" s="1"/>
  <c r="G84" i="3"/>
  <c r="G83" i="3" s="1"/>
  <c r="H84" i="3"/>
  <c r="H83" i="3" s="1"/>
  <c r="G87" i="3"/>
  <c r="G89" i="3"/>
  <c r="H89" i="3"/>
  <c r="G32" i="3"/>
  <c r="G31" i="3" s="1"/>
  <c r="G26" i="3"/>
  <c r="G25" i="3" s="1"/>
  <c r="G23" i="3"/>
  <c r="G22" i="3" s="1"/>
  <c r="G17" i="3"/>
  <c r="G13" i="3"/>
  <c r="G12" i="3" s="1"/>
  <c r="J79" i="3"/>
  <c r="J78" i="3" s="1"/>
  <c r="J74" i="3"/>
  <c r="J63" i="3"/>
  <c r="J54" i="3"/>
  <c r="J51" i="3"/>
  <c r="J49" i="3"/>
  <c r="J47" i="3"/>
  <c r="J89" i="3"/>
  <c r="J84" i="3"/>
  <c r="J83" i="3" s="1"/>
  <c r="J87" i="3"/>
  <c r="J32" i="3"/>
  <c r="J31" i="3" s="1"/>
  <c r="J26" i="3"/>
  <c r="J25" i="3" s="1"/>
  <c r="J23" i="3"/>
  <c r="J22" i="3" s="1"/>
  <c r="J17" i="3"/>
  <c r="I23" i="3"/>
  <c r="I22" i="3" s="1"/>
  <c r="I26" i="3"/>
  <c r="I25" i="3" s="1"/>
  <c r="J13" i="3"/>
  <c r="G6" i="5" l="1"/>
  <c r="H6" i="5"/>
  <c r="I46" i="3"/>
  <c r="K51" i="3"/>
  <c r="L74" i="3"/>
  <c r="L54" i="3"/>
  <c r="K31" i="3"/>
  <c r="K49" i="3"/>
  <c r="L63" i="3"/>
  <c r="K25" i="3"/>
  <c r="K13" i="3"/>
  <c r="L87" i="3"/>
  <c r="K83" i="3"/>
  <c r="K54" i="3"/>
  <c r="L89" i="3"/>
  <c r="K78" i="3"/>
  <c r="L47" i="3"/>
  <c r="K17" i="3"/>
  <c r="L84" i="3"/>
  <c r="L22" i="3"/>
  <c r="I82" i="3"/>
  <c r="K58" i="3"/>
  <c r="L58" i="3"/>
  <c r="K79" i="3"/>
  <c r="K87" i="3"/>
  <c r="L49" i="3"/>
  <c r="L83" i="3"/>
  <c r="K47" i="3"/>
  <c r="K63" i="3"/>
  <c r="K89" i="3"/>
  <c r="L51" i="3"/>
  <c r="K74" i="3"/>
  <c r="L78" i="3"/>
  <c r="L26" i="3"/>
  <c r="L79" i="3"/>
  <c r="K84" i="3"/>
  <c r="H17" i="5"/>
  <c r="G17" i="5"/>
  <c r="D6" i="5"/>
  <c r="H82" i="3"/>
  <c r="K22" i="3"/>
  <c r="L25" i="3"/>
  <c r="K26" i="3"/>
  <c r="L23" i="3"/>
  <c r="K23" i="3"/>
  <c r="H46" i="3"/>
  <c r="K32" i="3"/>
  <c r="G82" i="3"/>
  <c r="G46" i="3"/>
  <c r="G11" i="3"/>
  <c r="J46" i="3"/>
  <c r="J12" i="3"/>
  <c r="J11" i="3" s="1"/>
  <c r="I45" i="3" l="1"/>
  <c r="I44" i="3" s="1"/>
  <c r="E8" i="8" s="1"/>
  <c r="E7" i="8" s="1"/>
  <c r="E6" i="8" s="1"/>
  <c r="L53" i="3"/>
  <c r="K53" i="3"/>
  <c r="L46" i="3"/>
  <c r="K46" i="3"/>
  <c r="J82" i="3"/>
  <c r="K86" i="3"/>
  <c r="L86" i="3"/>
  <c r="J10" i="3"/>
  <c r="K12" i="3"/>
  <c r="H45" i="3"/>
  <c r="H44" i="3" s="1"/>
  <c r="D8" i="8" s="1"/>
  <c r="D7" i="8" s="1"/>
  <c r="D6" i="8" s="1"/>
  <c r="G45" i="3"/>
  <c r="G44" i="3" s="1"/>
  <c r="C8" i="8" s="1"/>
  <c r="C7" i="8" s="1"/>
  <c r="C6" i="8" s="1"/>
  <c r="J45" i="3"/>
  <c r="I32" i="3"/>
  <c r="I17" i="3"/>
  <c r="L17" i="3" s="1"/>
  <c r="I13" i="3"/>
  <c r="L13" i="3" s="1"/>
  <c r="H32" i="3"/>
  <c r="H31" i="3" s="1"/>
  <c r="H26" i="3"/>
  <c r="H25" i="3" s="1"/>
  <c r="H23" i="3"/>
  <c r="H22" i="3" s="1"/>
  <c r="H17" i="3"/>
  <c r="H13" i="3"/>
  <c r="K11" i="3" l="1"/>
  <c r="L82" i="3"/>
  <c r="K82" i="3"/>
  <c r="J44" i="3"/>
  <c r="F8" i="8" s="1"/>
  <c r="L45" i="3"/>
  <c r="K45" i="3"/>
  <c r="I31" i="3"/>
  <c r="L31" i="3" s="1"/>
  <c r="L32" i="3"/>
  <c r="I12" i="3"/>
  <c r="H12" i="3"/>
  <c r="H11" i="3" s="1"/>
  <c r="H10" i="3" s="1"/>
  <c r="F7" i="8" l="1"/>
  <c r="H8" i="8"/>
  <c r="G8" i="8"/>
  <c r="I11" i="3"/>
  <c r="L12" i="3"/>
  <c r="F6" i="8" l="1"/>
  <c r="H7" i="8"/>
  <c r="G7" i="8"/>
  <c r="I10" i="3"/>
  <c r="L11" i="3"/>
  <c r="G6" i="8" l="1"/>
  <c r="H6" i="8"/>
</calcChain>
</file>

<file path=xl/sharedStrings.xml><?xml version="1.0" encoding="utf-8"?>
<sst xmlns="http://schemas.openxmlformats.org/spreadsheetml/2006/main" count="278" uniqueCount="173">
  <si>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</si>
  <si>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</si>
  <si>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</si>
  <si>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</si>
  <si>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</si>
  <si>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</si>
  <si>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</si>
  <si>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</si>
  <si>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</si>
  <si>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</si>
  <si>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</si>
  <si>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</si>
  <si>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</si>
  <si>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</si>
  <si>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</si>
  <si>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</si>
  <si>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</si>
  <si>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</si>
  <si>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</si>
  <si>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</si>
  <si>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</si>
  <si>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</si>
  <si>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</si>
  <si>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</si>
  <si>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</si>
  <si>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</si>
  <si>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</si>
  <si>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Prihodi od prodaje nefinancijske imovine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</si>
  <si>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</si>
  <si>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</si>
  <si>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</si>
  <si>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</si>
  <si>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</si>
  <si>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</si>
  <si>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</si>
  <si>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</si>
  <si>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Pomoći od inozemnih vlada</t>
  </si>
  <si>
    <t>Tekuće pomoći od inozemnih vlada</t>
  </si>
  <si>
    <t>Prihodi od prodaje proizvoda i robe te pruženih usluga</t>
  </si>
  <si>
    <t>Prihodi od prodaje proizvoda i robe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</si>
  <si>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</si>
  <si>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</si>
  <si>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</si>
  <si>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</si>
  <si>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</si>
  <si>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</si>
  <si>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Materijalna imovina - prirodna bogatstva</t>
  </si>
  <si>
    <t>Zemljište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</si>
  <si>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</si>
  <si>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</si>
  <si>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</si>
  <si>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</si>
  <si>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</si>
  <si>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</si>
  <si>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</si>
  <si>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</si>
  <si>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</si>
  <si>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</si>
  <si>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</si>
  <si>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</si>
  <si>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</si>
  <si>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</si>
  <si>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</si>
  <si>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</si>
  <si>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</si>
  <si>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</si>
  <si>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</si>
  <si>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</si>
  <si>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</si>
  <si>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</si>
  <si>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</si>
  <si>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 xml:space="preserve">BROJČANA OZNAKA PRORAČUNSKOG KORISNIKA </t>
  </si>
  <si>
    <t xml:space="preserve">NAZIV PRORAČUNSKOG KORISNIKA </t>
  </si>
  <si>
    <t xml:space="preserve">BROJČANA OZNAKA IZVORA FINANCIRANJA AA </t>
  </si>
  <si>
    <t>NAZIV IZVORA FINANCIRANJA AA</t>
  </si>
  <si>
    <t>BROJČANA OZNAKA IZVORA FINANCIRANJA  AB</t>
  </si>
  <si>
    <t>NAZIV IZVORA FINANCIRANJA AB</t>
  </si>
  <si>
    <t>BROJČANA OZNAKA PROGRAMA Y</t>
  </si>
  <si>
    <t>NAZIV PROGRAMA Y</t>
  </si>
  <si>
    <t>BROJČANA OZNAKA AKTIVNOSTI/PROJEKTA Z</t>
  </si>
  <si>
    <t>NAZIV AKTIVNOSTI Z</t>
  </si>
  <si>
    <t xml:space="preserve">BROJČANA OZNAKA Skupine ekonomske klasifikacije (rashod/izdatak) </t>
  </si>
  <si>
    <t>NAZIV SKUPINE (RASHODA/IZDATKA)</t>
  </si>
  <si>
    <t>NAZIV ODJELJKA (RASHODA/IZDATKA)</t>
  </si>
  <si>
    <t>BROJČANA OZNAKA PROGRAMA D</t>
  </si>
  <si>
    <t>NAZIV PROGRAMA D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</si>
  <si>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</si>
  <si>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</si>
  <si>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</si>
  <si>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</si>
  <si>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</si>
  <si>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IZVORNI PLAN ILI REBALANS N.*</t>
  </si>
  <si>
    <t>IZVRŠENJE FINANCIJSKOG PLANA PRORAČUNSKOG KORISNIKA DRŽAVNOG PRORAČUNA
ZA N. GODINU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</si>
  <si>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</si>
  <si>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</si>
  <si>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</si>
  <si>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</si>
  <si>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 IZVRŠENJE 
N. </t>
  </si>
  <si>
    <t xml:space="preserve">OSTVARENJE/IZVRŠENJE 
N-1. 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</si>
  <si>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</si>
  <si>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</si>
  <si>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</si>
  <si>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 xml:space="preserve">BROJČANA OZNAKA  Odjeljka ekonomske klasifikacije (rashod/izdatak) </t>
  </si>
  <si>
    <t>Prihod od pruženih usluga</t>
  </si>
  <si>
    <t>Kamate na oročena oročena sredstva i depozite po viđenju</t>
  </si>
  <si>
    <t>Tekuće pomoći od izvanproračusnkih korisnika</t>
  </si>
  <si>
    <t>Tekuće pomoći pror.korisnicima iz proračuna koji im nije nadležan</t>
  </si>
  <si>
    <t>Prihodi od imovine</t>
  </si>
  <si>
    <t>Prihodi od financijske imovine</t>
  </si>
  <si>
    <t>Prihhodi od nadležnog proračuna</t>
  </si>
  <si>
    <t>Prihodi iz nadležnog proračuna za financiranje redovne djelatnosti</t>
  </si>
  <si>
    <t>Prihodi iz nadležnog proračuna za financiranje rashoda poslovoslovanja</t>
  </si>
  <si>
    <t>Ostali rashodi za uposlene</t>
  </si>
  <si>
    <t>Ostali rashodi za zaposlene</t>
  </si>
  <si>
    <t>Doprinosi za obavezno zdravstveno osiguranje</t>
  </si>
  <si>
    <t>Nakande za prijevoz, za rad na terenu</t>
  </si>
  <si>
    <t>Stručno usavršavanje zaposlenika</t>
  </si>
  <si>
    <t>Uredski materijal i ostali materijal</t>
  </si>
  <si>
    <t>Energija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</si>
  <si>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</si>
  <si>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</si>
  <si>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</si>
  <si>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</si>
  <si>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</si>
  <si>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</si>
  <si>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</si>
  <si>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</si>
  <si>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</si>
  <si>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Premije osiguranja</t>
  </si>
  <si>
    <t>Ostali nespomenuti rashodi poslovanja</t>
  </si>
  <si>
    <t>Banarske usluge i usluge platnog prometa</t>
  </si>
  <si>
    <t>Doprinosi na plaće</t>
  </si>
  <si>
    <t>Rashodi za materijal i energiju</t>
  </si>
  <si>
    <t>Rashodi za usluge</t>
  </si>
  <si>
    <t>Ostal nespomenuti rashodi poslovanja</t>
  </si>
  <si>
    <t>Financijski rashodi</t>
  </si>
  <si>
    <t>Ostali financijski rashodi</t>
  </si>
  <si>
    <t>Ulaganje u računalne programe</t>
  </si>
  <si>
    <t>Uredska oprema i namještaj</t>
  </si>
  <si>
    <t>Rashodi za nabavu proizvedene dugotrajne imovine</t>
  </si>
  <si>
    <t>Postrojenja i oprema</t>
  </si>
  <si>
    <t>Nematerijalna proizvedena imovina</t>
  </si>
  <si>
    <t>Prijevozna sredstva u cestovnom prometu</t>
  </si>
  <si>
    <t>Reprezentacija</t>
  </si>
  <si>
    <t>IZVRŠENJE 2024</t>
  </si>
  <si>
    <t>TEKUĆI PLAN 2024.*</t>
  </si>
  <si>
    <t>IZVORNI PLAN ILI REBALANS 2024.*</t>
  </si>
  <si>
    <t>Materijal i sirovine</t>
  </si>
  <si>
    <t>OSTVARENJE/IZVRŠENJE 
2023.  I-VI</t>
  </si>
  <si>
    <t xml:space="preserve"> </t>
  </si>
  <si>
    <t>08 Rekreacija, kultura i religija</t>
  </si>
  <si>
    <t>086 Rashodi za rekreaciju, kulturu i religiju koji nisu drugdje svrstani</t>
  </si>
  <si>
    <t>52 Pomoći grad. I županija</t>
  </si>
  <si>
    <t>61 Donacije</t>
  </si>
  <si>
    <t>OSTVARENJE/IZVRŠENJE 
2023.</t>
  </si>
  <si>
    <t>OSTVARENJE/IZVRŠENJE 
2024.</t>
  </si>
  <si>
    <t xml:space="preserve">OSTVARENJE/IZVRŠENJE 
2024. </t>
  </si>
  <si>
    <t>Pomoći proračunu iz drugih proračuna i izvanproračunskim korisnicima</t>
  </si>
  <si>
    <t>Tekuće pomoći proračunu iz drugih proračuna i izvanproračunskim korisnicima</t>
  </si>
  <si>
    <t>Tekući prijenosi između proračunskih korisnika istog proračuna</t>
  </si>
  <si>
    <t>Prijenosi između proračunskih korisnika istog proračuna</t>
  </si>
  <si>
    <t>Donacijeod pravnih i fizičkih osoba izvan općeg proračuna</t>
  </si>
  <si>
    <t>Tekuće donacije</t>
  </si>
  <si>
    <t>Prihodi iz nadležnog proračuna za financiranje rashoda za nabavu nefinancijske imovine</t>
  </si>
  <si>
    <t>Ostali prihodi</t>
  </si>
  <si>
    <t xml:space="preserve">OSTVARENJE/IZVRŠENJE 
2023.  </t>
  </si>
  <si>
    <t>Naknada troškova osobama izvan radnog odnosa</t>
  </si>
  <si>
    <t>Knjige, umjetnička djela</t>
  </si>
  <si>
    <t>Umjetnička djela</t>
  </si>
  <si>
    <t xml:space="preserve"> IZVRŠENJE 
2023. </t>
  </si>
  <si>
    <t xml:space="preserve"> IZVRŠENJE 
2024.</t>
  </si>
  <si>
    <t>OSTVARENJE 2024.</t>
  </si>
  <si>
    <t xml:space="preserve">OSTVARENJE/IZVRŠENJE 
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</si>
</sst>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name val="Arial"/>
      <family val="2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</font>
    <font>
      <b/>
      <i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B2B2B2"/>
      </bottom>
      <diagonal/>
    </border>
  </borders>
  <cellStyleXfs count="4">
    <xf numFmtId="0" fontId="0" fillId="0" borderId="0"/>
    <xf numFmtId="0" fontId="3" fillId="0" borderId="0"/>
    <xf numFmtId="0" fontId="21" fillId="4" borderId="0" applyNumberFormat="0" applyBorder="0" applyAlignment="0" applyProtection="0"/>
    <xf numFmtId="0" fontId="20" fillId="5" borderId="7" applyNumberFormat="0" applyFont="0" applyAlignment="0" applyProtection="0"/>
  </cellStyleXfs>
  <cellXfs count="157">
    <xf numFmtId="0" fontId="0" fillId="0" borderId="0" xfId="0"/>
    <xf numFmtId="0" fontId="3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3" xfId="0" applyBorder="1"/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3" fontId="5" fillId="2" borderId="3" xfId="0" applyNumberFormat="1" applyFont="1" applyFill="1" applyBorder="1"/>
    <xf numFmtId="0" fontId="5" fillId="3" borderId="3" xfId="0" quotePrefix="1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6" fillId="3" borderId="3" xfId="0" applyFont="1" applyFill="1" applyBorder="1" applyAlignment="1">
      <alignment wrapText="1"/>
    </xf>
    <xf numFmtId="3" fontId="4" fillId="3" borderId="3" xfId="0" applyNumberFormat="1" applyFont="1" applyFill="1" applyBorder="1" applyAlignment="1">
      <alignment horizontal="right"/>
    </xf>
    <xf numFmtId="0" fontId="1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8" fillId="0" borderId="0" xfId="0" applyFont="1"/>
    <xf numFmtId="3" fontId="3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9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3" borderId="3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0" fontId="7" fillId="3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3" fontId="5" fillId="2" borderId="3" xfId="0" applyNumberFormat="1" applyFont="1" applyFill="1" applyBorder="1" applyAlignment="1">
      <alignment horizontal="right"/>
    </xf>
    <xf numFmtId="0" fontId="8" fillId="5" borderId="7" xfId="3" quotePrefix="1" applyFont="1" applyAlignment="1">
      <alignment horizontal="left" vertical="center"/>
    </xf>
    <xf numFmtId="0" fontId="21" fillId="4" borderId="3" xfId="2" applyBorder="1" applyAlignment="1">
      <alignment horizontal="left" vertical="center" wrapText="1"/>
    </xf>
    <xf numFmtId="3" fontId="21" fillId="4" borderId="3" xfId="2" applyNumberFormat="1" applyBorder="1" applyAlignment="1">
      <alignment horizontal="right"/>
    </xf>
    <xf numFmtId="0" fontId="21" fillId="4" borderId="3" xfId="2" applyBorder="1"/>
    <xf numFmtId="0" fontId="8" fillId="5" borderId="7" xfId="3" applyFont="1" applyAlignment="1">
      <alignment horizontal="left" vertical="center" wrapText="1"/>
    </xf>
    <xf numFmtId="0" fontId="8" fillId="5" borderId="7" xfId="3" quotePrefix="1" applyFont="1" applyAlignment="1">
      <alignment horizontal="left" vertical="center" wrapText="1"/>
    </xf>
    <xf numFmtId="0" fontId="8" fillId="5" borderId="7" xfId="3" applyFont="1" applyAlignment="1">
      <alignment vertical="center" wrapText="1"/>
    </xf>
    <xf numFmtId="2" fontId="21" fillId="4" borderId="3" xfId="2" applyNumberFormat="1" applyBorder="1" applyAlignment="1">
      <alignment horizontal="right"/>
    </xf>
    <xf numFmtId="3" fontId="0" fillId="0" borderId="3" xfId="0" applyNumberFormat="1" applyBorder="1"/>
    <xf numFmtId="3" fontId="16" fillId="2" borderId="3" xfId="0" applyNumberFormat="1" applyFont="1" applyFill="1" applyBorder="1" applyAlignment="1">
      <alignment vertical="center" wrapText="1"/>
    </xf>
    <xf numFmtId="3" fontId="25" fillId="2" borderId="3" xfId="0" applyNumberFormat="1" applyFont="1" applyFill="1" applyBorder="1" applyAlignment="1">
      <alignment horizontal="right"/>
    </xf>
    <xf numFmtId="0" fontId="26" fillId="2" borderId="3" xfId="0" applyFont="1" applyFill="1" applyBorder="1" applyAlignment="1">
      <alignment horizontal="left" vertical="center" wrapText="1"/>
    </xf>
    <xf numFmtId="3" fontId="27" fillId="2" borderId="3" xfId="0" applyNumberFormat="1" applyFont="1" applyFill="1" applyBorder="1" applyAlignment="1">
      <alignment horizontal="right"/>
    </xf>
    <xf numFmtId="3" fontId="23" fillId="2" borderId="3" xfId="0" applyNumberFormat="1" applyFont="1" applyFill="1" applyBorder="1" applyAlignment="1">
      <alignment horizontal="right"/>
    </xf>
    <xf numFmtId="0" fontId="29" fillId="2" borderId="3" xfId="0" applyFont="1" applyFill="1" applyBorder="1" applyAlignment="1">
      <alignment horizontal="left" vertical="center" wrapText="1"/>
    </xf>
    <xf numFmtId="3" fontId="30" fillId="2" borderId="3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9" fillId="2" borderId="0" xfId="0" applyFont="1" applyFill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/>
    </xf>
    <xf numFmtId="4" fontId="7" fillId="0" borderId="3" xfId="0" applyNumberFormat="1" applyFont="1" applyBorder="1" applyAlignment="1">
      <alignment vertical="center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/>
    </xf>
    <xf numFmtId="4" fontId="7" fillId="3" borderId="3" xfId="0" applyNumberFormat="1" applyFont="1" applyFill="1" applyBorder="1" applyAlignment="1">
      <alignment vertical="center" wrapText="1"/>
    </xf>
    <xf numFmtId="1" fontId="7" fillId="3" borderId="3" xfId="0" applyNumberFormat="1" applyFont="1" applyFill="1" applyBorder="1" applyAlignment="1">
      <alignment vertical="center"/>
    </xf>
    <xf numFmtId="1" fontId="7" fillId="3" borderId="3" xfId="0" applyNumberFormat="1" applyFont="1" applyFill="1" applyBorder="1" applyAlignment="1">
      <alignment vertical="center" wrapText="1"/>
    </xf>
    <xf numFmtId="0" fontId="9" fillId="2" borderId="9" xfId="0" quotePrefix="1" applyFont="1" applyFill="1" applyBorder="1" applyAlignment="1">
      <alignment horizontal="left" vertical="center"/>
    </xf>
    <xf numFmtId="0" fontId="8" fillId="2" borderId="9" xfId="0" quotePrefix="1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9" xfId="0" applyNumberFormat="1" applyFont="1" applyFill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2" fontId="7" fillId="2" borderId="3" xfId="0" quotePrefix="1" applyNumberFormat="1" applyFont="1" applyFill="1" applyBorder="1" applyAlignment="1">
      <alignment horizontal="left" vertical="center"/>
    </xf>
    <xf numFmtId="2" fontId="8" fillId="2" borderId="3" xfId="0" quotePrefix="1" applyNumberFormat="1" applyFont="1" applyFill="1" applyBorder="1" applyAlignment="1">
      <alignment horizontal="left" vertical="center"/>
    </xf>
    <xf numFmtId="2" fontId="7" fillId="2" borderId="3" xfId="0" applyNumberFormat="1" applyFont="1" applyFill="1" applyBorder="1" applyAlignment="1">
      <alignment horizontal="left" vertical="center" wrapText="1"/>
    </xf>
    <xf numFmtId="2" fontId="7" fillId="2" borderId="9" xfId="0" quotePrefix="1" applyNumberFormat="1" applyFont="1" applyFill="1" applyBorder="1" applyAlignment="1">
      <alignment horizontal="left" vertical="center"/>
    </xf>
    <xf numFmtId="2" fontId="8" fillId="2" borderId="9" xfId="0" quotePrefix="1" applyNumberFormat="1" applyFont="1" applyFill="1" applyBorder="1" applyAlignment="1">
      <alignment horizontal="left" vertical="center"/>
    </xf>
    <xf numFmtId="2" fontId="7" fillId="2" borderId="9" xfId="0" applyNumberFormat="1" applyFont="1" applyFill="1" applyBorder="1" applyAlignment="1">
      <alignment horizontal="left" vertical="center" wrapText="1"/>
    </xf>
    <xf numFmtId="0" fontId="7" fillId="6" borderId="3" xfId="0" quotePrefix="1" applyFont="1" applyFill="1" applyBorder="1" applyAlignment="1">
      <alignment horizontal="left" vertical="center"/>
    </xf>
    <xf numFmtId="0" fontId="8" fillId="6" borderId="3" xfId="0" quotePrefix="1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 wrapText="1"/>
    </xf>
    <xf numFmtId="4" fontId="3" fillId="6" borderId="3" xfId="0" applyNumberFormat="1" applyFont="1" applyFill="1" applyBorder="1" applyAlignment="1">
      <alignment horizontal="right"/>
    </xf>
    <xf numFmtId="0" fontId="7" fillId="6" borderId="7" xfId="3" quotePrefix="1" applyFont="1" applyFill="1" applyAlignment="1">
      <alignment horizontal="left" vertical="center"/>
    </xf>
    <xf numFmtId="0" fontId="8" fillId="6" borderId="7" xfId="3" quotePrefix="1" applyFont="1" applyFill="1" applyAlignment="1">
      <alignment horizontal="left" vertical="center"/>
    </xf>
    <xf numFmtId="0" fontId="7" fillId="6" borderId="7" xfId="3" applyFont="1" applyFill="1" applyAlignment="1">
      <alignment horizontal="left" vertical="center" wrapText="1"/>
    </xf>
    <xf numFmtId="4" fontId="3" fillId="6" borderId="7" xfId="3" applyNumberFormat="1" applyFont="1" applyFill="1" applyAlignment="1">
      <alignment horizontal="right"/>
    </xf>
    <xf numFmtId="0" fontId="22" fillId="6" borderId="7" xfId="3" quotePrefix="1" applyFont="1" applyFill="1" applyAlignment="1">
      <alignment horizontal="left" vertical="center"/>
    </xf>
    <xf numFmtId="4" fontId="23" fillId="5" borderId="7" xfId="3" applyNumberFormat="1" applyFont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1" fontId="0" fillId="0" borderId="3" xfId="0" applyNumberFormat="1" applyBorder="1"/>
    <xf numFmtId="1" fontId="24" fillId="5" borderId="7" xfId="3" applyNumberFormat="1" applyFont="1"/>
    <xf numFmtId="1" fontId="24" fillId="5" borderId="8" xfId="3" applyNumberFormat="1" applyFont="1" applyBorder="1"/>
    <xf numFmtId="1" fontId="1" fillId="0" borderId="3" xfId="0" applyNumberFormat="1" applyFont="1" applyBorder="1"/>
    <xf numFmtId="1" fontId="28" fillId="0" borderId="3" xfId="0" applyNumberFormat="1" applyFont="1" applyBorder="1"/>
    <xf numFmtId="1" fontId="5" fillId="2" borderId="3" xfId="0" applyNumberFormat="1" applyFont="1" applyFill="1" applyBorder="1"/>
    <xf numFmtId="1" fontId="3" fillId="6" borderId="7" xfId="3" applyNumberFormat="1" applyFont="1" applyFill="1" applyAlignment="1">
      <alignment horizontal="right"/>
    </xf>
    <xf numFmtId="1" fontId="3" fillId="2" borderId="3" xfId="0" applyNumberFormat="1" applyFont="1" applyFill="1" applyBorder="1" applyAlignment="1">
      <alignment horizontal="right"/>
    </xf>
    <xf numFmtId="1" fontId="3" fillId="2" borderId="9" xfId="0" applyNumberFormat="1" applyFont="1" applyFill="1" applyBorder="1" applyAlignment="1">
      <alignment horizontal="right"/>
    </xf>
    <xf numFmtId="1" fontId="3" fillId="6" borderId="3" xfId="0" applyNumberFormat="1" applyFont="1" applyFill="1" applyBorder="1" applyAlignment="1">
      <alignment horizontal="right"/>
    </xf>
    <xf numFmtId="0" fontId="9" fillId="6" borderId="3" xfId="0" applyFont="1" applyFill="1" applyBorder="1" applyAlignment="1">
      <alignment horizontal="left" vertical="center" wrapText="1"/>
    </xf>
    <xf numFmtId="3" fontId="3" fillId="6" borderId="3" xfId="0" applyNumberFormat="1" applyFont="1" applyFill="1" applyBorder="1" applyAlignment="1">
      <alignment horizontal="right"/>
    </xf>
    <xf numFmtId="1" fontId="0" fillId="6" borderId="3" xfId="0" applyNumberFormat="1" applyFill="1" applyBorder="1"/>
  </cellXfs>
  <cellStyles count="4">
    <cellStyle name="Bilješka" xfId="3" builtinId="10"/>
    <cellStyle name="Dobro" xfId="2" builtinId="26"/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6"/>
  <sheetViews>
    <sheetView zoomScaleNormal="100" workbookViewId="0">
      <selection activeCell="G16" sqref="G16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76" t="s">
        <v>92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26"/>
    </row>
    <row r="2" spans="2:13" ht="18" customHeight="1" x14ac:dyDescent="0.25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3"/>
    </row>
    <row r="3" spans="2:13" ht="15.75" customHeight="1" x14ac:dyDescent="0.25">
      <c r="B3" s="76" t="s">
        <v>12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25"/>
    </row>
    <row r="4" spans="2:13" ht="18" x14ac:dyDescent="0.25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4"/>
    </row>
    <row r="5" spans="2:13" ht="18" customHeight="1" x14ac:dyDescent="0.25">
      <c r="B5" s="76" t="s">
        <v>67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24"/>
    </row>
    <row r="6" spans="2:13" ht="18" customHeight="1" x14ac:dyDescent="0.25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24"/>
    </row>
    <row r="7" spans="2:13" ht="18" customHeight="1" x14ac:dyDescent="0.25">
      <c r="B7" s="92" t="s">
        <v>90</v>
      </c>
      <c r="C7" s="92"/>
      <c r="D7" s="92"/>
      <c r="E7" s="92"/>
      <c r="F7" s="92"/>
      <c r="G7" s="54"/>
      <c r="H7" s="55"/>
      <c r="I7" s="55"/>
      <c r="J7" s="55"/>
      <c r="K7" s="56"/>
      <c r="L7" s="56"/>
    </row>
    <row r="8" spans="2:13" ht="25.5" x14ac:dyDescent="0.25">
      <c r="B8" s="86" t="s">
        <v>8</v>
      </c>
      <c r="C8" s="86"/>
      <c r="D8" s="86"/>
      <c r="E8" s="86"/>
      <c r="F8" s="86"/>
      <c r="G8" s="28" t="s">
        <v>154</v>
      </c>
      <c r="H8" s="28" t="s">
        <v>146</v>
      </c>
      <c r="I8" s="28" t="s">
        <v>145</v>
      </c>
      <c r="J8" s="28" t="s">
        <v>155</v>
      </c>
      <c r="K8" s="28" t="s">
        <v>29</v>
      </c>
      <c r="L8" s="28" t="s">
        <v>65</v>
      </c>
    </row>
    <row r="9" spans="2:13" x14ac:dyDescent="0.25">
      <c r="B9" s="87">
        <v>1</v>
      </c>
      <c r="C9" s="87"/>
      <c r="D9" s="87"/>
      <c r="E9" s="87"/>
      <c r="F9" s="88"/>
      <c r="G9" s="34">
        <v>2</v>
      </c>
      <c r="H9" s="33">
        <v>3</v>
      </c>
      <c r="I9" s="33">
        <v>4</v>
      </c>
      <c r="J9" s="33">
        <v>5</v>
      </c>
      <c r="K9" s="33" t="s">
        <v>48</v>
      </c>
      <c r="L9" s="33" t="s">
        <v>49</v>
      </c>
    </row>
    <row r="10" spans="2:13" x14ac:dyDescent="0.25">
      <c r="B10" s="82" t="s">
        <v>31</v>
      </c>
      <c r="C10" s="83"/>
      <c r="D10" s="83"/>
      <c r="E10" s="83"/>
      <c r="F10" s="84"/>
      <c r="G10" s="114">
        <f>' Račun prihoda i rashoda'!G11</f>
        <v>287893.62</v>
      </c>
      <c r="H10" s="17">
        <f>' Račun prihoda i rashoda'!H11</f>
        <v>394700.2</v>
      </c>
      <c r="I10" s="17">
        <f>' Račun prihoda i rashoda'!I11</f>
        <v>394700.2</v>
      </c>
      <c r="J10" s="17">
        <f>' Račun prihoda i rashoda'!J11</f>
        <v>383814.02</v>
      </c>
      <c r="K10" s="17">
        <f>(J10/G10)*100</f>
        <v>133.31800128116768</v>
      </c>
      <c r="L10" s="17">
        <f>(K10/H10)*100</f>
        <v>3.3777029066913995E-2</v>
      </c>
    </row>
    <row r="11" spans="2:13" x14ac:dyDescent="0.25">
      <c r="B11" s="85" t="s">
        <v>30</v>
      </c>
      <c r="C11" s="84"/>
      <c r="D11" s="84"/>
      <c r="E11" s="84"/>
      <c r="F11" s="84"/>
      <c r="G11" s="114"/>
      <c r="H11" s="17"/>
      <c r="I11" s="17"/>
      <c r="J11" s="17"/>
      <c r="K11" s="17" t="e">
        <f t="shared" ref="K11:K16" si="0">(J11/G11)*100</f>
        <v>#DIV/0!</v>
      </c>
      <c r="L11" s="17" t="e">
        <f t="shared" ref="L11:L16" si="1">(K11/H11)*100</f>
        <v>#DIV/0!</v>
      </c>
    </row>
    <row r="12" spans="2:13" x14ac:dyDescent="0.25">
      <c r="B12" s="79" t="s">
        <v>0</v>
      </c>
      <c r="C12" s="80"/>
      <c r="D12" s="80"/>
      <c r="E12" s="80"/>
      <c r="F12" s="81"/>
      <c r="G12" s="116">
        <f>SUM(G10:G11)</f>
        <v>287893.62</v>
      </c>
      <c r="H12" s="116">
        <f t="shared" ref="H12:J12" si="2">SUM(H10:H11)</f>
        <v>394700.2</v>
      </c>
      <c r="I12" s="116">
        <f t="shared" si="2"/>
        <v>394700.2</v>
      </c>
      <c r="J12" s="116">
        <f t="shared" si="2"/>
        <v>383814.02</v>
      </c>
      <c r="K12" s="116">
        <f t="shared" si="0"/>
        <v>133.31800128116768</v>
      </c>
      <c r="L12" s="116">
        <f t="shared" si="1"/>
        <v>3.3777029066913995E-2</v>
      </c>
    </row>
    <row r="13" spans="2:13" x14ac:dyDescent="0.25">
      <c r="B13" s="91" t="s">
        <v>32</v>
      </c>
      <c r="C13" s="83"/>
      <c r="D13" s="83"/>
      <c r="E13" s="83"/>
      <c r="F13" s="83"/>
      <c r="G13" s="115">
        <f>' Račun prihoda i rashoda'!G45</f>
        <v>300052.41000000003</v>
      </c>
      <c r="H13" s="17">
        <f>' Račun prihoda i rashoda'!H45</f>
        <v>388700.2</v>
      </c>
      <c r="I13" s="17">
        <f>' Račun prihoda i rashoda'!I45</f>
        <v>388700.2</v>
      </c>
      <c r="J13" s="17">
        <f>' Račun prihoda i rashoda'!J45</f>
        <v>341350.87</v>
      </c>
      <c r="K13" s="17">
        <f t="shared" si="0"/>
        <v>113.76374880641684</v>
      </c>
      <c r="L13" s="17">
        <f t="shared" si="1"/>
        <v>2.9267736112926324E-2</v>
      </c>
    </row>
    <row r="14" spans="2:13" x14ac:dyDescent="0.25">
      <c r="B14" s="85" t="s">
        <v>33</v>
      </c>
      <c r="C14" s="84"/>
      <c r="D14" s="84"/>
      <c r="E14" s="84"/>
      <c r="F14" s="84"/>
      <c r="G14" s="114">
        <f>' Račun prihoda i rashoda'!G82</f>
        <v>0</v>
      </c>
      <c r="H14" s="17">
        <f>' Račun prihoda i rashoda'!H82</f>
        <v>6000</v>
      </c>
      <c r="I14" s="17">
        <f>' Račun prihoda i rashoda'!I82</f>
        <v>6000</v>
      </c>
      <c r="J14" s="17">
        <f>' Račun prihoda i rashoda'!J82</f>
        <v>14780.369999999999</v>
      </c>
      <c r="K14" s="17" t="e">
        <f t="shared" si="0"/>
        <v>#DIV/0!</v>
      </c>
      <c r="L14" s="17" t="e">
        <f t="shared" si="1"/>
        <v>#DIV/0!</v>
      </c>
    </row>
    <row r="15" spans="2:13" x14ac:dyDescent="0.25">
      <c r="B15" s="18" t="s">
        <v>1</v>
      </c>
      <c r="C15" s="53"/>
      <c r="D15" s="53"/>
      <c r="E15" s="53"/>
      <c r="F15" s="53"/>
      <c r="G15" s="116">
        <f>SUM(G13:G14)</f>
        <v>300052.41000000003</v>
      </c>
      <c r="H15" s="116">
        <f t="shared" ref="H15:J15" si="3">SUM(H13:H14)</f>
        <v>394700.2</v>
      </c>
      <c r="I15" s="116">
        <f t="shared" si="3"/>
        <v>394700.2</v>
      </c>
      <c r="J15" s="116">
        <f t="shared" si="3"/>
        <v>356131.24</v>
      </c>
      <c r="K15" s="118">
        <f>(J15/G15)*100</f>
        <v>118.68967824654364</v>
      </c>
      <c r="L15" s="118">
        <f t="shared" si="1"/>
        <v>3.0070843198595699E-2</v>
      </c>
    </row>
    <row r="16" spans="2:13" x14ac:dyDescent="0.25">
      <c r="B16" s="90" t="s">
        <v>2</v>
      </c>
      <c r="C16" s="80"/>
      <c r="D16" s="80"/>
      <c r="E16" s="80"/>
      <c r="F16" s="80"/>
      <c r="G16" s="117">
        <f>G12-G15</f>
        <v>-12158.790000000037</v>
      </c>
      <c r="H16" s="117">
        <f t="shared" ref="H16:J16" si="4">H12-H15</f>
        <v>0</v>
      </c>
      <c r="I16" s="117">
        <f t="shared" si="4"/>
        <v>0</v>
      </c>
      <c r="J16" s="117">
        <f t="shared" si="4"/>
        <v>27682.780000000028</v>
      </c>
      <c r="K16" s="119">
        <f t="shared" si="0"/>
        <v>-227.67709615841659</v>
      </c>
      <c r="L16" s="119" t="e">
        <f t="shared" si="1"/>
        <v>#DIV/0!</v>
      </c>
    </row>
    <row r="17" spans="1:49" ht="18" x14ac:dyDescent="0.25"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1"/>
    </row>
    <row r="18" spans="1:49" ht="18" customHeight="1" x14ac:dyDescent="0.25">
      <c r="B18" s="98" t="s">
        <v>87</v>
      </c>
      <c r="C18" s="98"/>
      <c r="D18" s="98"/>
      <c r="E18" s="98"/>
      <c r="F18" s="98"/>
      <c r="G18" s="54"/>
      <c r="H18" s="55"/>
      <c r="I18" s="55"/>
      <c r="J18" s="55"/>
      <c r="K18" s="56"/>
      <c r="L18" s="56"/>
      <c r="M18" s="1"/>
    </row>
    <row r="19" spans="1:49" ht="25.5" x14ac:dyDescent="0.25">
      <c r="B19" s="86" t="s">
        <v>8</v>
      </c>
      <c r="C19" s="86"/>
      <c r="D19" s="86"/>
      <c r="E19" s="86"/>
      <c r="F19" s="86"/>
      <c r="G19" s="28" t="s">
        <v>154</v>
      </c>
      <c r="H19" s="2" t="s">
        <v>146</v>
      </c>
      <c r="I19" s="2" t="s">
        <v>145</v>
      </c>
      <c r="J19" s="2" t="s">
        <v>156</v>
      </c>
      <c r="K19" s="2" t="s">
        <v>29</v>
      </c>
      <c r="L19" s="2" t="s">
        <v>65</v>
      </c>
    </row>
    <row r="20" spans="1:49" x14ac:dyDescent="0.25">
      <c r="B20" s="99">
        <v>1</v>
      </c>
      <c r="C20" s="100"/>
      <c r="D20" s="100"/>
      <c r="E20" s="100"/>
      <c r="F20" s="100"/>
      <c r="G20" s="35">
        <v>2</v>
      </c>
      <c r="H20" s="33">
        <v>3</v>
      </c>
      <c r="I20" s="33">
        <v>4</v>
      </c>
      <c r="J20" s="33">
        <v>5</v>
      </c>
      <c r="K20" s="33" t="s">
        <v>48</v>
      </c>
      <c r="L20" s="33" t="s">
        <v>49</v>
      </c>
    </row>
    <row r="21" spans="1:49" ht="15.75" customHeight="1" x14ac:dyDescent="0.25">
      <c r="B21" s="82" t="s">
        <v>34</v>
      </c>
      <c r="C21" s="101"/>
      <c r="D21" s="101"/>
      <c r="E21" s="101"/>
      <c r="F21" s="101"/>
      <c r="G21" s="29"/>
      <c r="H21" s="17"/>
      <c r="I21" s="17"/>
      <c r="J21" s="17"/>
      <c r="K21" s="17"/>
      <c r="L21" s="17"/>
    </row>
    <row r="22" spans="1:49" x14ac:dyDescent="0.25">
      <c r="B22" s="82" t="s">
        <v>35</v>
      </c>
      <c r="C22" s="83"/>
      <c r="D22" s="83"/>
      <c r="E22" s="83"/>
      <c r="F22" s="83"/>
      <c r="G22" s="27"/>
      <c r="H22" s="17"/>
      <c r="I22" s="17"/>
      <c r="J22" s="17"/>
      <c r="K22" s="17"/>
      <c r="L22" s="17"/>
    </row>
    <row r="23" spans="1:49" ht="15" customHeight="1" x14ac:dyDescent="0.25">
      <c r="B23" s="95" t="s">
        <v>66</v>
      </c>
      <c r="C23" s="96"/>
      <c r="D23" s="96"/>
      <c r="E23" s="96"/>
      <c r="F23" s="97"/>
      <c r="G23" s="37"/>
      <c r="H23" s="38"/>
      <c r="I23" s="38"/>
      <c r="J23" s="38"/>
      <c r="K23" s="38"/>
      <c r="L23" s="38"/>
    </row>
    <row r="24" spans="1:49" s="39" customFormat="1" ht="15" customHeight="1" x14ac:dyDescent="0.25">
      <c r="A24"/>
      <c r="B24" s="82" t="s">
        <v>17</v>
      </c>
      <c r="C24" s="83"/>
      <c r="D24" s="83"/>
      <c r="E24" s="83"/>
      <c r="F24" s="83"/>
      <c r="G24" s="27"/>
      <c r="H24" s="17"/>
      <c r="I24" s="17"/>
      <c r="J24" s="17"/>
      <c r="K24" s="17"/>
      <c r="L24" s="1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9" customFormat="1" ht="15" customHeight="1" x14ac:dyDescent="0.25">
      <c r="A25"/>
      <c r="B25" s="82" t="s">
        <v>86</v>
      </c>
      <c r="C25" s="83"/>
      <c r="D25" s="83"/>
      <c r="E25" s="83"/>
      <c r="F25" s="83"/>
      <c r="G25" s="27"/>
      <c r="H25" s="17"/>
      <c r="I25" s="17"/>
      <c r="J25" s="17"/>
      <c r="K25" s="17"/>
      <c r="L25" s="1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52" customFormat="1" x14ac:dyDescent="0.25">
      <c r="A26" s="50"/>
      <c r="B26" s="95" t="s">
        <v>88</v>
      </c>
      <c r="C26" s="96"/>
      <c r="D26" s="96"/>
      <c r="E26" s="96"/>
      <c r="F26" s="97"/>
      <c r="G26" s="37"/>
      <c r="H26" s="51"/>
      <c r="I26" s="51"/>
      <c r="J26" s="51"/>
      <c r="K26" s="51"/>
      <c r="L26" s="51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</row>
    <row r="27" spans="1:49" ht="15.75" x14ac:dyDescent="0.25">
      <c r="B27" s="89" t="s">
        <v>89</v>
      </c>
      <c r="C27" s="89"/>
      <c r="D27" s="89"/>
      <c r="E27" s="89"/>
      <c r="F27" s="89"/>
      <c r="G27" s="40"/>
      <c r="H27" s="41"/>
      <c r="I27" s="41"/>
      <c r="J27" s="41"/>
      <c r="K27" s="41"/>
      <c r="L27" s="41"/>
    </row>
    <row r="29" spans="1:49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49" x14ac:dyDescent="0.25">
      <c r="B30" s="77" t="s">
        <v>95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</row>
    <row r="31" spans="1:49" ht="15" customHeight="1" x14ac:dyDescent="0.25">
      <c r="B31" s="77" t="s">
        <v>96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</row>
    <row r="32" spans="1:49" ht="15" customHeight="1" x14ac:dyDescent="0.25">
      <c r="B32" s="77" t="s">
        <v>99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</row>
    <row r="33" spans="2:12" ht="15" customHeight="1" x14ac:dyDescent="0.25">
      <c r="B33" s="77" t="s">
        <v>100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</row>
    <row r="34" spans="2:12" ht="36.75" customHeight="1" x14ac:dyDescent="0.25"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</row>
    <row r="35" spans="2:12" ht="15" customHeight="1" x14ac:dyDescent="0.25">
      <c r="B35" s="78" t="s">
        <v>101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</row>
    <row r="36" spans="2:12" x14ac:dyDescent="0.25"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</row>
  </sheetData>
  <mergeCells count="31">
    <mergeCell ref="B32:L32"/>
    <mergeCell ref="B2:L2"/>
    <mergeCell ref="B4:L4"/>
    <mergeCell ref="B6:L6"/>
    <mergeCell ref="B17:L17"/>
    <mergeCell ref="B5:L5"/>
    <mergeCell ref="B3:L3"/>
    <mergeCell ref="B26:F26"/>
    <mergeCell ref="B23:F23"/>
    <mergeCell ref="B18:F18"/>
    <mergeCell ref="B24:F24"/>
    <mergeCell ref="B25:F25"/>
    <mergeCell ref="B19:F19"/>
    <mergeCell ref="B20:F20"/>
    <mergeCell ref="B21:F21"/>
    <mergeCell ref="B1:L1"/>
    <mergeCell ref="B33:L34"/>
    <mergeCell ref="B35:L36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00"/>
  <sheetViews>
    <sheetView topLeftCell="A9" zoomScale="79" zoomScaleNormal="90" workbookViewId="0">
      <selection activeCell="G62" sqref="G6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12" ht="15.75" customHeight="1" x14ac:dyDescent="0.25">
      <c r="B2" s="76" t="s">
        <v>12</v>
      </c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2:12" ht="18" x14ac:dyDescent="0.25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2:12" ht="15.75" customHeight="1" x14ac:dyDescent="0.25">
      <c r="B4" s="76" t="s">
        <v>69</v>
      </c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2:12" ht="18" x14ac:dyDescent="0.25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2:12" ht="15.75" customHeight="1" x14ac:dyDescent="0.25">
      <c r="B6" s="76" t="s">
        <v>50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2:12" ht="18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2:12" ht="45" customHeight="1" x14ac:dyDescent="0.25">
      <c r="B8" s="105" t="s">
        <v>8</v>
      </c>
      <c r="C8" s="106"/>
      <c r="D8" s="106"/>
      <c r="E8" s="106"/>
      <c r="F8" s="107"/>
      <c r="G8" s="38" t="s">
        <v>148</v>
      </c>
      <c r="H8" s="38" t="s">
        <v>146</v>
      </c>
      <c r="I8" s="38" t="s">
        <v>145</v>
      </c>
      <c r="J8" s="38" t="s">
        <v>171</v>
      </c>
      <c r="K8" s="38" t="s">
        <v>29</v>
      </c>
      <c r="L8" s="38" t="s">
        <v>65</v>
      </c>
    </row>
    <row r="9" spans="2:12" x14ac:dyDescent="0.25">
      <c r="B9" s="102">
        <v>1</v>
      </c>
      <c r="C9" s="103"/>
      <c r="D9" s="103"/>
      <c r="E9" s="103"/>
      <c r="F9" s="104"/>
      <c r="G9" s="42">
        <v>2</v>
      </c>
      <c r="H9" s="42">
        <v>3</v>
      </c>
      <c r="I9" s="42">
        <v>4</v>
      </c>
      <c r="J9" s="42">
        <v>5</v>
      </c>
      <c r="K9" s="42" t="s">
        <v>48</v>
      </c>
      <c r="L9" s="42" t="s">
        <v>49</v>
      </c>
    </row>
    <row r="10" spans="2:12" x14ac:dyDescent="0.25">
      <c r="B10" s="61"/>
      <c r="C10" s="61"/>
      <c r="D10" s="61"/>
      <c r="E10" s="61"/>
      <c r="F10" s="61" t="s">
        <v>64</v>
      </c>
      <c r="G10" s="62"/>
      <c r="H10" s="62">
        <f>H11+H37</f>
        <v>394700.2</v>
      </c>
      <c r="I10" s="62">
        <f t="shared" ref="I10:J10" si="0">I11+I37</f>
        <v>394700.2</v>
      </c>
      <c r="J10" s="62">
        <f t="shared" si="0"/>
        <v>383814.02</v>
      </c>
      <c r="K10" s="67"/>
      <c r="L10" s="67"/>
    </row>
    <row r="11" spans="2:12" x14ac:dyDescent="0.25">
      <c r="B11" s="7">
        <v>6</v>
      </c>
      <c r="C11" s="7"/>
      <c r="D11" s="7"/>
      <c r="E11" s="7"/>
      <c r="F11" s="7" t="s">
        <v>3</v>
      </c>
      <c r="G11" s="36">
        <f t="shared" ref="G11:H11" si="1">G12+G22+G25+G31</f>
        <v>287893.62</v>
      </c>
      <c r="H11" s="36">
        <f t="shared" si="1"/>
        <v>394700.2</v>
      </c>
      <c r="I11" s="36">
        <f t="shared" ref="I11" si="2">I12+I22+I25+I31</f>
        <v>394700.2</v>
      </c>
      <c r="J11" s="36">
        <f>J12+J22+J25+J31+J35</f>
        <v>383814.02</v>
      </c>
      <c r="K11" s="149">
        <f>(J11/G11)*100</f>
        <v>133.31800128116768</v>
      </c>
      <c r="L11" s="149">
        <f>(J11/I11)*100</f>
        <v>97.24191170919093</v>
      </c>
    </row>
    <row r="12" spans="2:12" ht="25.5" x14ac:dyDescent="0.25">
      <c r="B12" s="7"/>
      <c r="C12" s="138">
        <v>63</v>
      </c>
      <c r="D12" s="138"/>
      <c r="E12" s="138"/>
      <c r="F12" s="138" t="s">
        <v>16</v>
      </c>
      <c r="G12" s="139">
        <f>G13+G15+G17+G20</f>
        <v>18311.46</v>
      </c>
      <c r="H12" s="139">
        <f>H13+H17</f>
        <v>9350.2000000000007</v>
      </c>
      <c r="I12" s="139">
        <f t="shared" ref="I12:J12" si="3">I13+I17</f>
        <v>9350.2000000000007</v>
      </c>
      <c r="J12" s="139">
        <f t="shared" si="3"/>
        <v>5277.21</v>
      </c>
      <c r="K12" s="150">
        <f t="shared" ref="K12:K40" si="4">(J12/G12)*100</f>
        <v>28.819165702789402</v>
      </c>
      <c r="L12" s="150">
        <f t="shared" ref="L12:L40" si="5">(J12/I12)*100</f>
        <v>56.439541400183948</v>
      </c>
    </row>
    <row r="13" spans="2:12" x14ac:dyDescent="0.25">
      <c r="B13" s="8"/>
      <c r="C13" s="8"/>
      <c r="D13" s="8">
        <v>631</v>
      </c>
      <c r="E13" s="8"/>
      <c r="F13" s="8" t="s">
        <v>36</v>
      </c>
      <c r="G13" s="123">
        <f>G14</f>
        <v>0</v>
      </c>
      <c r="H13" s="123">
        <f>H14</f>
        <v>0</v>
      </c>
      <c r="I13" s="123">
        <f t="shared" ref="I13:J13" si="6">I14</f>
        <v>0</v>
      </c>
      <c r="J13" s="123">
        <f t="shared" si="6"/>
        <v>0</v>
      </c>
      <c r="K13" s="151" t="e">
        <f t="shared" si="4"/>
        <v>#DIV/0!</v>
      </c>
      <c r="L13" s="151" t="e">
        <f t="shared" si="5"/>
        <v>#DIV/0!</v>
      </c>
    </row>
    <row r="14" spans="2:12" x14ac:dyDescent="0.25">
      <c r="B14" s="8"/>
      <c r="C14" s="8"/>
      <c r="D14" s="8"/>
      <c r="E14" s="8">
        <v>6311</v>
      </c>
      <c r="F14" s="8" t="s">
        <v>37</v>
      </c>
      <c r="G14" s="123"/>
      <c r="H14" s="123"/>
      <c r="I14" s="123"/>
      <c r="J14" s="123"/>
      <c r="K14" s="151" t="e">
        <f t="shared" si="4"/>
        <v>#DIV/0!</v>
      </c>
      <c r="L14" s="151" t="e">
        <f t="shared" si="5"/>
        <v>#DIV/0!</v>
      </c>
    </row>
    <row r="15" spans="2:12" ht="25.5" x14ac:dyDescent="0.25">
      <c r="B15" s="8"/>
      <c r="C15" s="8"/>
      <c r="D15" s="8">
        <v>633</v>
      </c>
      <c r="E15" s="8"/>
      <c r="F15" s="23" t="s">
        <v>157</v>
      </c>
      <c r="G15" s="123">
        <f>G16</f>
        <v>9855.2199999999993</v>
      </c>
      <c r="H15" s="123"/>
      <c r="I15" s="123"/>
      <c r="J15" s="123"/>
      <c r="K15" s="151"/>
      <c r="L15" s="151"/>
    </row>
    <row r="16" spans="2:12" ht="25.5" x14ac:dyDescent="0.25">
      <c r="B16" s="8"/>
      <c r="C16" s="8"/>
      <c r="D16" s="8"/>
      <c r="E16" s="8">
        <v>6331</v>
      </c>
      <c r="F16" s="23" t="s">
        <v>158</v>
      </c>
      <c r="G16" s="123">
        <v>9855.2199999999993</v>
      </c>
      <c r="H16" s="123"/>
      <c r="I16" s="123"/>
      <c r="J16" s="123"/>
      <c r="K16" s="151"/>
      <c r="L16" s="151"/>
    </row>
    <row r="17" spans="2:12" ht="25.5" x14ac:dyDescent="0.25">
      <c r="B17" s="8"/>
      <c r="C17" s="8"/>
      <c r="D17" s="9">
        <v>634</v>
      </c>
      <c r="E17" s="9"/>
      <c r="F17" s="11" t="s">
        <v>18</v>
      </c>
      <c r="G17" s="123">
        <f>G18+G19</f>
        <v>2827.6</v>
      </c>
      <c r="H17" s="123">
        <f>H18+H19</f>
        <v>9350.2000000000007</v>
      </c>
      <c r="I17" s="123">
        <f t="shared" ref="I17:J17" si="7">I18+I19</f>
        <v>9350.2000000000007</v>
      </c>
      <c r="J17" s="123">
        <f t="shared" si="7"/>
        <v>5277.21</v>
      </c>
      <c r="K17" s="151">
        <f t="shared" si="4"/>
        <v>186.63212618475035</v>
      </c>
      <c r="L17" s="151">
        <f t="shared" si="5"/>
        <v>56.439541400183948</v>
      </c>
    </row>
    <row r="18" spans="2:12" x14ac:dyDescent="0.25">
      <c r="B18" s="8"/>
      <c r="C18" s="16"/>
      <c r="D18" s="9"/>
      <c r="E18" s="9">
        <v>6341</v>
      </c>
      <c r="F18" s="11" t="s">
        <v>105</v>
      </c>
      <c r="G18" s="123">
        <v>2827.6</v>
      </c>
      <c r="H18" s="123">
        <v>350.2</v>
      </c>
      <c r="I18" s="123">
        <v>350.2</v>
      </c>
      <c r="J18" s="123">
        <v>350.2</v>
      </c>
      <c r="K18" s="151">
        <f t="shared" si="4"/>
        <v>12.385061536285189</v>
      </c>
      <c r="L18" s="151">
        <f t="shared" si="5"/>
        <v>100</v>
      </c>
    </row>
    <row r="19" spans="2:12" ht="25.5" x14ac:dyDescent="0.25">
      <c r="B19" s="8"/>
      <c r="C19" s="16"/>
      <c r="D19" s="9"/>
      <c r="E19" s="9">
        <v>6361</v>
      </c>
      <c r="F19" s="11" t="s">
        <v>106</v>
      </c>
      <c r="G19" s="123"/>
      <c r="H19" s="123">
        <v>9000</v>
      </c>
      <c r="I19" s="123">
        <v>9000</v>
      </c>
      <c r="J19" s="123">
        <v>4927.01</v>
      </c>
      <c r="K19" s="151" t="e">
        <f t="shared" si="4"/>
        <v>#DIV/0!</v>
      </c>
      <c r="L19" s="151">
        <f t="shared" si="5"/>
        <v>54.744555555555564</v>
      </c>
    </row>
    <row r="20" spans="2:12" ht="25.5" x14ac:dyDescent="0.25">
      <c r="B20" s="8"/>
      <c r="C20" s="16"/>
      <c r="D20" s="9">
        <v>639</v>
      </c>
      <c r="E20" s="9"/>
      <c r="F20" s="11" t="s">
        <v>160</v>
      </c>
      <c r="G20" s="123">
        <f>G21</f>
        <v>5628.64</v>
      </c>
      <c r="H20" s="123"/>
      <c r="I20" s="123"/>
      <c r="J20" s="123"/>
      <c r="K20" s="151"/>
      <c r="L20" s="151"/>
    </row>
    <row r="21" spans="2:12" ht="25.5" x14ac:dyDescent="0.25">
      <c r="B21" s="8"/>
      <c r="C21" s="120"/>
      <c r="D21" s="121"/>
      <c r="E21" s="121">
        <v>6391</v>
      </c>
      <c r="F21" s="122" t="s">
        <v>159</v>
      </c>
      <c r="G21" s="124">
        <v>5628.64</v>
      </c>
      <c r="H21" s="124"/>
      <c r="I21" s="124"/>
      <c r="J21" s="124"/>
      <c r="K21" s="152"/>
      <c r="L21" s="152"/>
    </row>
    <row r="22" spans="2:12" x14ac:dyDescent="0.25">
      <c r="B22" s="8"/>
      <c r="C22" s="140">
        <v>64</v>
      </c>
      <c r="D22" s="137"/>
      <c r="E22" s="137"/>
      <c r="F22" s="138" t="s">
        <v>107</v>
      </c>
      <c r="G22" s="139">
        <f>G23</f>
        <v>0.88</v>
      </c>
      <c r="H22" s="139">
        <f>H23</f>
        <v>10</v>
      </c>
      <c r="I22" s="139">
        <f t="shared" ref="I22:J23" si="8">I23</f>
        <v>10</v>
      </c>
      <c r="J22" s="139">
        <f t="shared" si="8"/>
        <v>1.81</v>
      </c>
      <c r="K22" s="150">
        <f t="shared" si="4"/>
        <v>205.68181818181816</v>
      </c>
      <c r="L22" s="150">
        <f t="shared" si="5"/>
        <v>18.099999999999998</v>
      </c>
    </row>
    <row r="23" spans="2:12" x14ac:dyDescent="0.25">
      <c r="B23" s="8"/>
      <c r="C23" s="16"/>
      <c r="D23" s="9">
        <v>641</v>
      </c>
      <c r="E23" s="9"/>
      <c r="F23" s="11" t="s">
        <v>108</v>
      </c>
      <c r="G23" s="123">
        <f>G24</f>
        <v>0.88</v>
      </c>
      <c r="H23" s="123">
        <f>H24</f>
        <v>10</v>
      </c>
      <c r="I23" s="123">
        <f t="shared" si="8"/>
        <v>10</v>
      </c>
      <c r="J23" s="123">
        <f t="shared" si="8"/>
        <v>1.81</v>
      </c>
      <c r="K23" s="151">
        <f t="shared" si="4"/>
        <v>205.68181818181816</v>
      </c>
      <c r="L23" s="151">
        <f t="shared" si="5"/>
        <v>18.099999999999998</v>
      </c>
    </row>
    <row r="24" spans="2:12" ht="25.5" x14ac:dyDescent="0.25">
      <c r="B24" s="8"/>
      <c r="C24" s="16"/>
      <c r="D24" s="9"/>
      <c r="E24" s="9">
        <v>6413</v>
      </c>
      <c r="F24" s="11" t="s">
        <v>104</v>
      </c>
      <c r="G24" s="123">
        <v>0.88</v>
      </c>
      <c r="H24" s="123">
        <v>10</v>
      </c>
      <c r="I24" s="123">
        <v>10</v>
      </c>
      <c r="J24" s="123">
        <v>1.81</v>
      </c>
      <c r="K24" s="151">
        <f t="shared" si="4"/>
        <v>205.68181818181816</v>
      </c>
      <c r="L24" s="151">
        <f t="shared" si="5"/>
        <v>18.099999999999998</v>
      </c>
    </row>
    <row r="25" spans="2:12" ht="25.5" x14ac:dyDescent="0.25">
      <c r="B25" s="8"/>
      <c r="C25" s="136">
        <v>66</v>
      </c>
      <c r="D25" s="137"/>
      <c r="E25" s="137"/>
      <c r="F25" s="138" t="s">
        <v>18</v>
      </c>
      <c r="G25" s="139">
        <f>G26+G29</f>
        <v>12234.65</v>
      </c>
      <c r="H25" s="139">
        <f t="shared" ref="H25:J25" si="9">H26+H29</f>
        <v>11090</v>
      </c>
      <c r="I25" s="139">
        <f t="shared" si="9"/>
        <v>11090</v>
      </c>
      <c r="J25" s="139">
        <f t="shared" si="9"/>
        <v>11766.029999999999</v>
      </c>
      <c r="K25" s="150">
        <f t="shared" si="4"/>
        <v>96.169731050745213</v>
      </c>
      <c r="L25" s="150">
        <f t="shared" si="5"/>
        <v>106.09585211902615</v>
      </c>
    </row>
    <row r="26" spans="2:12" ht="25.5" x14ac:dyDescent="0.25">
      <c r="B26" s="8"/>
      <c r="C26" s="16"/>
      <c r="D26" s="9">
        <v>661</v>
      </c>
      <c r="E26" s="9"/>
      <c r="F26" s="11" t="s">
        <v>38</v>
      </c>
      <c r="G26" s="123">
        <f>G27+G28</f>
        <v>11734.65</v>
      </c>
      <c r="H26" s="123">
        <f>H27+H28</f>
        <v>11090</v>
      </c>
      <c r="I26" s="123">
        <f t="shared" ref="I26:J26" si="10">I27+I28</f>
        <v>11090</v>
      </c>
      <c r="J26" s="123">
        <f t="shared" si="10"/>
        <v>6978.9</v>
      </c>
      <c r="K26" s="151">
        <f t="shared" si="4"/>
        <v>59.472587593153605</v>
      </c>
      <c r="L26" s="151">
        <f t="shared" si="5"/>
        <v>62.929666366095582</v>
      </c>
    </row>
    <row r="27" spans="2:12" x14ac:dyDescent="0.25">
      <c r="B27" s="8"/>
      <c r="C27" s="16"/>
      <c r="D27" s="9"/>
      <c r="E27" s="9">
        <v>6614</v>
      </c>
      <c r="F27" s="11" t="s">
        <v>39</v>
      </c>
      <c r="G27" s="123"/>
      <c r="H27" s="123"/>
      <c r="I27" s="123"/>
      <c r="J27" s="123"/>
      <c r="K27" s="151" t="e">
        <f t="shared" si="4"/>
        <v>#DIV/0!</v>
      </c>
      <c r="L27" s="151" t="e">
        <f t="shared" si="5"/>
        <v>#DIV/0!</v>
      </c>
    </row>
    <row r="28" spans="2:12" x14ac:dyDescent="0.25">
      <c r="B28" s="8"/>
      <c r="C28" s="8"/>
      <c r="D28" s="9"/>
      <c r="E28" s="9">
        <v>6615</v>
      </c>
      <c r="F28" s="11" t="s">
        <v>103</v>
      </c>
      <c r="G28" s="123">
        <v>11734.65</v>
      </c>
      <c r="H28" s="123">
        <v>11090</v>
      </c>
      <c r="I28" s="123">
        <v>11090</v>
      </c>
      <c r="J28" s="123">
        <v>6978.9</v>
      </c>
      <c r="K28" s="151">
        <f t="shared" si="4"/>
        <v>59.472587593153605</v>
      </c>
      <c r="L28" s="151">
        <f t="shared" si="5"/>
        <v>62.929666366095582</v>
      </c>
    </row>
    <row r="29" spans="2:12" ht="25.5" x14ac:dyDescent="0.25">
      <c r="B29" s="8"/>
      <c r="C29" s="126"/>
      <c r="D29" s="9">
        <v>663</v>
      </c>
      <c r="E29" s="127"/>
      <c r="F29" s="128" t="s">
        <v>161</v>
      </c>
      <c r="G29" s="123">
        <f>G30</f>
        <v>500</v>
      </c>
      <c r="H29" s="123">
        <f t="shared" ref="H29:K29" si="11">H30</f>
        <v>0</v>
      </c>
      <c r="I29" s="123">
        <f t="shared" si="11"/>
        <v>0</v>
      </c>
      <c r="J29" s="123">
        <f t="shared" si="11"/>
        <v>4787.13</v>
      </c>
      <c r="K29" s="151">
        <f t="shared" si="11"/>
        <v>0</v>
      </c>
      <c r="L29" s="151"/>
    </row>
    <row r="30" spans="2:12" x14ac:dyDescent="0.25">
      <c r="B30" s="8"/>
      <c r="C30" s="129"/>
      <c r="D30" s="130"/>
      <c r="E30" s="9">
        <v>6631</v>
      </c>
      <c r="F30" s="131" t="s">
        <v>162</v>
      </c>
      <c r="G30" s="124">
        <v>500</v>
      </c>
      <c r="H30" s="124"/>
      <c r="I30" s="124"/>
      <c r="J30" s="124">
        <v>4787.13</v>
      </c>
      <c r="K30" s="152"/>
      <c r="L30" s="152"/>
    </row>
    <row r="31" spans="2:12" x14ac:dyDescent="0.25">
      <c r="B31" s="8"/>
      <c r="C31" s="136">
        <v>67</v>
      </c>
      <c r="D31" s="137"/>
      <c r="E31" s="137"/>
      <c r="F31" s="138" t="s">
        <v>109</v>
      </c>
      <c r="G31" s="139">
        <f>G32</f>
        <v>257346.63</v>
      </c>
      <c r="H31" s="139">
        <f>H32</f>
        <v>374250</v>
      </c>
      <c r="I31" s="139">
        <f t="shared" ref="I31:J31" si="12">I32</f>
        <v>374250</v>
      </c>
      <c r="J31" s="139">
        <f t="shared" si="12"/>
        <v>359221.53</v>
      </c>
      <c r="K31" s="150">
        <f t="shared" si="4"/>
        <v>139.58664622886261</v>
      </c>
      <c r="L31" s="150">
        <f t="shared" si="5"/>
        <v>95.984376753507021</v>
      </c>
    </row>
    <row r="32" spans="2:12" ht="25.5" x14ac:dyDescent="0.25">
      <c r="B32" s="8"/>
      <c r="C32" s="8"/>
      <c r="D32" s="9">
        <v>671</v>
      </c>
      <c r="E32" s="9"/>
      <c r="F32" s="11" t="s">
        <v>110</v>
      </c>
      <c r="G32" s="123">
        <f>G33+G34</f>
        <v>257346.63</v>
      </c>
      <c r="H32" s="123">
        <f>H33+H34</f>
        <v>374250</v>
      </c>
      <c r="I32" s="123">
        <f t="shared" ref="I32:J32" si="13">I33+I34</f>
        <v>374250</v>
      </c>
      <c r="J32" s="123">
        <f t="shared" si="13"/>
        <v>359221.53</v>
      </c>
      <c r="K32" s="151">
        <f t="shared" si="4"/>
        <v>139.58664622886261</v>
      </c>
      <c r="L32" s="151">
        <f t="shared" si="5"/>
        <v>95.984376753507021</v>
      </c>
    </row>
    <row r="33" spans="2:12" ht="25.5" x14ac:dyDescent="0.25">
      <c r="B33" s="8"/>
      <c r="C33" s="8"/>
      <c r="D33" s="9"/>
      <c r="E33" s="9">
        <v>6711</v>
      </c>
      <c r="F33" s="11" t="s">
        <v>111</v>
      </c>
      <c r="G33" s="123">
        <v>257346.63</v>
      </c>
      <c r="H33" s="123">
        <v>369250</v>
      </c>
      <c r="I33" s="123">
        <v>369250</v>
      </c>
      <c r="J33" s="123">
        <v>359221.53</v>
      </c>
      <c r="K33" s="151">
        <f t="shared" si="4"/>
        <v>139.58664622886261</v>
      </c>
      <c r="L33" s="151">
        <f t="shared" si="5"/>
        <v>97.28409749492215</v>
      </c>
    </row>
    <row r="34" spans="2:12" ht="25.5" x14ac:dyDescent="0.25">
      <c r="B34" s="8"/>
      <c r="C34" s="8"/>
      <c r="D34" s="9"/>
      <c r="E34" s="9">
        <v>6712</v>
      </c>
      <c r="F34" s="11" t="s">
        <v>163</v>
      </c>
      <c r="G34" s="123"/>
      <c r="H34" s="123">
        <v>5000</v>
      </c>
      <c r="I34" s="123">
        <v>5000</v>
      </c>
      <c r="J34" s="123">
        <v>0</v>
      </c>
      <c r="K34" s="151" t="e">
        <f t="shared" si="4"/>
        <v>#DIV/0!</v>
      </c>
      <c r="L34" s="151">
        <f t="shared" si="5"/>
        <v>0</v>
      </c>
    </row>
    <row r="35" spans="2:12" x14ac:dyDescent="0.25">
      <c r="B35" s="8"/>
      <c r="C35" s="132">
        <v>68</v>
      </c>
      <c r="D35" s="133"/>
      <c r="E35" s="133"/>
      <c r="F35" s="134" t="s">
        <v>164</v>
      </c>
      <c r="G35" s="135">
        <f t="shared" ref="G35:I35" si="14">G36</f>
        <v>0</v>
      </c>
      <c r="H35" s="135">
        <f t="shared" si="14"/>
        <v>0</v>
      </c>
      <c r="I35" s="135">
        <f t="shared" si="14"/>
        <v>0</v>
      </c>
      <c r="J35" s="135">
        <f>J36</f>
        <v>7547.44</v>
      </c>
      <c r="K35" s="153"/>
      <c r="L35" s="153"/>
    </row>
    <row r="36" spans="2:12" x14ac:dyDescent="0.25">
      <c r="B36" s="8"/>
      <c r="C36" s="8"/>
      <c r="D36" s="9">
        <v>683</v>
      </c>
      <c r="E36" s="9"/>
      <c r="F36" s="11" t="s">
        <v>164</v>
      </c>
      <c r="G36" s="123"/>
      <c r="H36" s="123"/>
      <c r="I36" s="123"/>
      <c r="J36" s="123">
        <v>7547.44</v>
      </c>
      <c r="K36" s="151"/>
      <c r="L36" s="151"/>
    </row>
    <row r="37" spans="2:12" x14ac:dyDescent="0.25">
      <c r="B37" s="16">
        <v>7</v>
      </c>
      <c r="C37" s="8"/>
      <c r="D37" s="9"/>
      <c r="E37" s="9"/>
      <c r="F37" s="11" t="s">
        <v>27</v>
      </c>
      <c r="G37" s="125"/>
      <c r="H37" s="125"/>
      <c r="I37" s="125"/>
      <c r="J37" s="125"/>
      <c r="K37" s="151" t="e">
        <f t="shared" si="4"/>
        <v>#DIV/0!</v>
      </c>
      <c r="L37" s="151" t="e">
        <f t="shared" si="5"/>
        <v>#DIV/0!</v>
      </c>
    </row>
    <row r="38" spans="2:12" ht="30.75" customHeight="1" x14ac:dyDescent="0.25">
      <c r="B38" s="8"/>
      <c r="C38" s="8">
        <v>72</v>
      </c>
      <c r="D38" s="9"/>
      <c r="E38" s="9"/>
      <c r="F38" s="23" t="s">
        <v>28</v>
      </c>
      <c r="G38" s="123"/>
      <c r="H38" s="123"/>
      <c r="I38" s="123"/>
      <c r="J38" s="123"/>
      <c r="K38" s="151" t="e">
        <f t="shared" si="4"/>
        <v>#DIV/0!</v>
      </c>
      <c r="L38" s="151" t="e">
        <f t="shared" si="5"/>
        <v>#DIV/0!</v>
      </c>
    </row>
    <row r="39" spans="2:12" x14ac:dyDescent="0.25">
      <c r="B39" s="8"/>
      <c r="C39" s="8"/>
      <c r="D39" s="8">
        <v>721</v>
      </c>
      <c r="E39" s="8"/>
      <c r="F39" s="23" t="s">
        <v>40</v>
      </c>
      <c r="G39" s="123"/>
      <c r="H39" s="123"/>
      <c r="I39" s="123"/>
      <c r="J39" s="123"/>
      <c r="K39" s="151" t="e">
        <f t="shared" si="4"/>
        <v>#DIV/0!</v>
      </c>
      <c r="L39" s="151" t="e">
        <f t="shared" si="5"/>
        <v>#DIV/0!</v>
      </c>
    </row>
    <row r="40" spans="2:12" x14ac:dyDescent="0.25">
      <c r="B40" s="8"/>
      <c r="C40" s="8"/>
      <c r="D40" s="8"/>
      <c r="E40" s="8">
        <v>7211</v>
      </c>
      <c r="F40" s="23" t="s">
        <v>41</v>
      </c>
      <c r="G40" s="123"/>
      <c r="H40" s="123"/>
      <c r="I40" s="123"/>
      <c r="J40" s="123"/>
      <c r="K40" s="151" t="e">
        <f t="shared" si="4"/>
        <v>#DIV/0!</v>
      </c>
      <c r="L40" s="151" t="e">
        <f t="shared" si="5"/>
        <v>#DIV/0!</v>
      </c>
    </row>
    <row r="41" spans="2:12" ht="18" x14ac:dyDescent="0.25"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</row>
    <row r="42" spans="2:12" ht="36.75" customHeight="1" x14ac:dyDescent="0.25">
      <c r="B42" s="105" t="s">
        <v>8</v>
      </c>
      <c r="C42" s="106"/>
      <c r="D42" s="106"/>
      <c r="E42" s="106"/>
      <c r="F42" s="107"/>
      <c r="G42" s="38" t="s">
        <v>165</v>
      </c>
      <c r="H42" s="38" t="s">
        <v>146</v>
      </c>
      <c r="I42" s="38" t="s">
        <v>145</v>
      </c>
      <c r="J42" s="38" t="s">
        <v>144</v>
      </c>
      <c r="K42" s="38" t="s">
        <v>29</v>
      </c>
      <c r="L42" s="38" t="s">
        <v>65</v>
      </c>
    </row>
    <row r="43" spans="2:12" x14ac:dyDescent="0.25">
      <c r="B43" s="102">
        <v>1</v>
      </c>
      <c r="C43" s="103"/>
      <c r="D43" s="103"/>
      <c r="E43" s="103"/>
      <c r="F43" s="104"/>
      <c r="G43" s="42">
        <v>2</v>
      </c>
      <c r="H43" s="42">
        <v>3</v>
      </c>
      <c r="I43" s="42">
        <v>4</v>
      </c>
      <c r="J43" s="42">
        <v>5</v>
      </c>
      <c r="K43" s="42" t="s">
        <v>48</v>
      </c>
      <c r="L43" s="42" t="s">
        <v>49</v>
      </c>
    </row>
    <row r="44" spans="2:12" x14ac:dyDescent="0.25">
      <c r="B44" s="61"/>
      <c r="C44" s="61"/>
      <c r="D44" s="61"/>
      <c r="E44" s="61"/>
      <c r="F44" s="61" t="s">
        <v>63</v>
      </c>
      <c r="G44" s="62">
        <f t="shared" ref="G44:I44" si="15">G45+G82</f>
        <v>300052.41000000003</v>
      </c>
      <c r="H44" s="62">
        <f t="shared" si="15"/>
        <v>394700.2</v>
      </c>
      <c r="I44" s="62">
        <f t="shared" si="15"/>
        <v>394700.2</v>
      </c>
      <c r="J44" s="62">
        <f>J45+J82</f>
        <v>356131.24</v>
      </c>
      <c r="K44" s="63"/>
      <c r="L44" s="63"/>
    </row>
    <row r="45" spans="2:12" x14ac:dyDescent="0.25">
      <c r="B45" s="7">
        <v>3</v>
      </c>
      <c r="C45" s="7"/>
      <c r="D45" s="7"/>
      <c r="E45" s="7"/>
      <c r="F45" s="7" t="s">
        <v>4</v>
      </c>
      <c r="G45" s="123">
        <f t="shared" ref="G45:I45" si="16">G46+G53+G78</f>
        <v>300052.41000000003</v>
      </c>
      <c r="H45" s="123">
        <f t="shared" si="16"/>
        <v>388700.2</v>
      </c>
      <c r="I45" s="123">
        <f t="shared" si="16"/>
        <v>388700.2</v>
      </c>
      <c r="J45" s="123">
        <f>J46+J53+J78</f>
        <v>341350.87</v>
      </c>
      <c r="K45" s="144">
        <f>(J45/G45)*100</f>
        <v>113.76374880641684</v>
      </c>
      <c r="L45" s="144">
        <f>(J45/I45)*100</f>
        <v>87.818547559275757</v>
      </c>
    </row>
    <row r="46" spans="2:12" x14ac:dyDescent="0.25">
      <c r="B46" s="7"/>
      <c r="C46" s="64">
        <v>31</v>
      </c>
      <c r="D46" s="64"/>
      <c r="E46" s="64"/>
      <c r="F46" s="64" t="s">
        <v>5</v>
      </c>
      <c r="G46" s="141">
        <f t="shared" ref="G46:I46" si="17">G47+G49+G51</f>
        <v>183405.36000000002</v>
      </c>
      <c r="H46" s="141">
        <f t="shared" si="17"/>
        <v>254900</v>
      </c>
      <c r="I46" s="141">
        <f t="shared" si="17"/>
        <v>254900</v>
      </c>
      <c r="J46" s="141">
        <f>J47+J49+J51</f>
        <v>246407.98</v>
      </c>
      <c r="K46" s="145">
        <f t="shared" ref="K46:K95" si="18">(J46/G46)*100</f>
        <v>134.35156965968716</v>
      </c>
      <c r="L46" s="146">
        <f t="shared" ref="L46:L95" si="19">(J46/I46)*100</f>
        <v>96.66848960376619</v>
      </c>
    </row>
    <row r="47" spans="2:12" x14ac:dyDescent="0.25">
      <c r="B47" s="8"/>
      <c r="C47" s="8"/>
      <c r="D47" s="8">
        <v>311</v>
      </c>
      <c r="E47" s="8"/>
      <c r="F47" s="8" t="s">
        <v>42</v>
      </c>
      <c r="G47" s="123">
        <f t="shared" ref="G47:I47" si="20">G48</f>
        <v>152027.20000000001</v>
      </c>
      <c r="H47" s="123">
        <f t="shared" si="20"/>
        <v>215000</v>
      </c>
      <c r="I47" s="123">
        <f t="shared" si="20"/>
        <v>215000</v>
      </c>
      <c r="J47" s="123">
        <f>J48</f>
        <v>206061.37</v>
      </c>
      <c r="K47" s="144">
        <f t="shared" si="18"/>
        <v>135.54243582727301</v>
      </c>
      <c r="L47" s="144">
        <f t="shared" si="19"/>
        <v>95.84249767441861</v>
      </c>
    </row>
    <row r="48" spans="2:12" x14ac:dyDescent="0.25">
      <c r="B48" s="8"/>
      <c r="C48" s="8"/>
      <c r="D48" s="8"/>
      <c r="E48" s="8">
        <v>3111</v>
      </c>
      <c r="F48" s="8" t="s">
        <v>43</v>
      </c>
      <c r="G48" s="123">
        <v>152027.20000000001</v>
      </c>
      <c r="H48" s="123">
        <v>215000</v>
      </c>
      <c r="I48" s="123">
        <v>215000</v>
      </c>
      <c r="J48" s="123">
        <v>206061.37</v>
      </c>
      <c r="K48" s="144">
        <f t="shared" si="18"/>
        <v>135.54243582727301</v>
      </c>
      <c r="L48" s="144">
        <f t="shared" si="19"/>
        <v>95.84249767441861</v>
      </c>
    </row>
    <row r="49" spans="2:12" x14ac:dyDescent="0.25">
      <c r="B49" s="8"/>
      <c r="C49" s="8"/>
      <c r="D49" s="8">
        <v>312</v>
      </c>
      <c r="E49" s="8"/>
      <c r="F49" s="8" t="s">
        <v>112</v>
      </c>
      <c r="G49" s="123">
        <f t="shared" ref="G49" si="21">G50</f>
        <v>6200</v>
      </c>
      <c r="H49" s="123">
        <f>H50</f>
        <v>9700</v>
      </c>
      <c r="I49" s="123">
        <f>I50</f>
        <v>9700</v>
      </c>
      <c r="J49" s="123">
        <f>J50</f>
        <v>11399.54</v>
      </c>
      <c r="K49" s="144">
        <f t="shared" si="18"/>
        <v>183.86354838709678</v>
      </c>
      <c r="L49" s="144">
        <f t="shared" si="19"/>
        <v>117.52103092783506</v>
      </c>
    </row>
    <row r="50" spans="2:12" x14ac:dyDescent="0.25">
      <c r="B50" s="8"/>
      <c r="C50" s="8"/>
      <c r="D50" s="8"/>
      <c r="E50" s="8">
        <v>3121</v>
      </c>
      <c r="F50" s="8" t="s">
        <v>113</v>
      </c>
      <c r="G50" s="123">
        <v>6200</v>
      </c>
      <c r="H50" s="123">
        <v>9700</v>
      </c>
      <c r="I50" s="123">
        <v>9700</v>
      </c>
      <c r="J50" s="123">
        <v>11399.54</v>
      </c>
      <c r="K50" s="144">
        <f t="shared" si="18"/>
        <v>183.86354838709678</v>
      </c>
      <c r="L50" s="144">
        <f t="shared" si="19"/>
        <v>117.52103092783506</v>
      </c>
    </row>
    <row r="51" spans="2:12" x14ac:dyDescent="0.25">
      <c r="B51" s="8"/>
      <c r="C51" s="8"/>
      <c r="D51" s="8">
        <v>313</v>
      </c>
      <c r="E51" s="8"/>
      <c r="F51" s="8" t="s">
        <v>131</v>
      </c>
      <c r="G51" s="123">
        <f t="shared" ref="G51:I51" si="22">G52</f>
        <v>25178.16</v>
      </c>
      <c r="H51" s="123">
        <f t="shared" si="22"/>
        <v>30200</v>
      </c>
      <c r="I51" s="123">
        <f t="shared" si="22"/>
        <v>30200</v>
      </c>
      <c r="J51" s="123">
        <f>J52</f>
        <v>28947.07</v>
      </c>
      <c r="K51" s="144">
        <f t="shared" si="18"/>
        <v>114.96896516663648</v>
      </c>
      <c r="L51" s="144">
        <f t="shared" si="19"/>
        <v>95.851225165562909</v>
      </c>
    </row>
    <row r="52" spans="2:12" x14ac:dyDescent="0.25">
      <c r="B52" s="8"/>
      <c r="C52" s="8"/>
      <c r="D52" s="8"/>
      <c r="E52" s="8">
        <v>3132</v>
      </c>
      <c r="F52" s="8" t="s">
        <v>114</v>
      </c>
      <c r="G52" s="123">
        <v>25178.16</v>
      </c>
      <c r="H52" s="123">
        <v>30200</v>
      </c>
      <c r="I52" s="123">
        <v>30200</v>
      </c>
      <c r="J52" s="123">
        <v>28947.07</v>
      </c>
      <c r="K52" s="144">
        <f t="shared" si="18"/>
        <v>114.96896516663648</v>
      </c>
      <c r="L52" s="144">
        <f t="shared" si="19"/>
        <v>95.851225165562909</v>
      </c>
    </row>
    <row r="53" spans="2:12" x14ac:dyDescent="0.25">
      <c r="B53" s="8"/>
      <c r="C53" s="60">
        <v>32</v>
      </c>
      <c r="D53" s="60"/>
      <c r="E53" s="60"/>
      <c r="F53" s="60" t="s">
        <v>13</v>
      </c>
      <c r="G53" s="141">
        <f>G54+G58+G63+G72+G74</f>
        <v>115328.07000000002</v>
      </c>
      <c r="H53" s="141">
        <f t="shared" ref="H53:J53" si="23">H54+H58+H63+H72+H74</f>
        <v>133050.20000000001</v>
      </c>
      <c r="I53" s="141">
        <f t="shared" si="23"/>
        <v>133050.20000000001</v>
      </c>
      <c r="J53" s="141">
        <f t="shared" si="23"/>
        <v>93906.709999999992</v>
      </c>
      <c r="K53" s="145">
        <f t="shared" si="18"/>
        <v>81.425718821098783</v>
      </c>
      <c r="L53" s="146">
        <f t="shared" si="19"/>
        <v>70.579908936626907</v>
      </c>
    </row>
    <row r="54" spans="2:12" x14ac:dyDescent="0.25">
      <c r="B54" s="8"/>
      <c r="C54" s="8"/>
      <c r="D54" s="8">
        <v>321</v>
      </c>
      <c r="E54" s="8"/>
      <c r="F54" s="8" t="s">
        <v>44</v>
      </c>
      <c r="G54" s="123">
        <f t="shared" ref="G54:I54" si="24">G55+G56+G57</f>
        <v>11107.28</v>
      </c>
      <c r="H54" s="123">
        <f t="shared" si="24"/>
        <v>12500</v>
      </c>
      <c r="I54" s="123">
        <f t="shared" si="24"/>
        <v>12500</v>
      </c>
      <c r="J54" s="123">
        <f>J55+J56+J57</f>
        <v>9995.4600000000009</v>
      </c>
      <c r="K54" s="144">
        <f t="shared" si="18"/>
        <v>89.990168610136777</v>
      </c>
      <c r="L54" s="144">
        <f t="shared" si="19"/>
        <v>79.963680000000011</v>
      </c>
    </row>
    <row r="55" spans="2:12" x14ac:dyDescent="0.25">
      <c r="B55" s="8"/>
      <c r="C55" s="8"/>
      <c r="D55" s="8"/>
      <c r="E55" s="8">
        <v>3211</v>
      </c>
      <c r="F55" s="8" t="s">
        <v>45</v>
      </c>
      <c r="G55" s="123">
        <v>2844.22</v>
      </c>
      <c r="H55" s="123">
        <v>2000</v>
      </c>
      <c r="I55" s="123">
        <v>2000</v>
      </c>
      <c r="J55" s="123">
        <v>769.44</v>
      </c>
      <c r="K55" s="144">
        <f t="shared" si="18"/>
        <v>27.052759631814698</v>
      </c>
      <c r="L55" s="144">
        <f t="shared" si="19"/>
        <v>38.472000000000001</v>
      </c>
    </row>
    <row r="56" spans="2:12" x14ac:dyDescent="0.25">
      <c r="B56" s="8"/>
      <c r="C56" s="8"/>
      <c r="D56" s="8"/>
      <c r="E56" s="8">
        <v>3212</v>
      </c>
      <c r="F56" s="8" t="s">
        <v>115</v>
      </c>
      <c r="G56" s="123">
        <v>7078.06</v>
      </c>
      <c r="H56" s="123">
        <v>9700</v>
      </c>
      <c r="I56" s="123">
        <v>9700</v>
      </c>
      <c r="J56" s="123">
        <v>9226.02</v>
      </c>
      <c r="K56" s="144">
        <f t="shared" si="18"/>
        <v>130.34673342695598</v>
      </c>
      <c r="L56" s="144">
        <f t="shared" si="19"/>
        <v>95.11360824742269</v>
      </c>
    </row>
    <row r="57" spans="2:12" x14ac:dyDescent="0.25">
      <c r="B57" s="8"/>
      <c r="C57" s="8"/>
      <c r="D57" s="8"/>
      <c r="E57" s="8">
        <v>3213</v>
      </c>
      <c r="F57" s="8" t="s">
        <v>116</v>
      </c>
      <c r="G57" s="123">
        <v>1185</v>
      </c>
      <c r="H57" s="123">
        <v>800</v>
      </c>
      <c r="I57" s="123">
        <v>800</v>
      </c>
      <c r="J57" s="123">
        <v>0</v>
      </c>
      <c r="K57" s="144">
        <f t="shared" si="18"/>
        <v>0</v>
      </c>
      <c r="L57" s="144">
        <f t="shared" si="19"/>
        <v>0</v>
      </c>
    </row>
    <row r="58" spans="2:12" x14ac:dyDescent="0.25">
      <c r="B58" s="8"/>
      <c r="C58" s="8"/>
      <c r="D58" s="8">
        <v>322</v>
      </c>
      <c r="E58" s="8"/>
      <c r="F58" s="8" t="s">
        <v>132</v>
      </c>
      <c r="G58" s="123">
        <f t="shared" ref="G58:I58" si="25">G59+G60+G61+G62</f>
        <v>19321.629999999997</v>
      </c>
      <c r="H58" s="123">
        <f t="shared" si="25"/>
        <v>38800</v>
      </c>
      <c r="I58" s="123">
        <f t="shared" si="25"/>
        <v>38800</v>
      </c>
      <c r="J58" s="123">
        <f>J59+J60+J61+J62</f>
        <v>22784.39</v>
      </c>
      <c r="K58" s="144">
        <f t="shared" si="18"/>
        <v>117.9216763803054</v>
      </c>
      <c r="L58" s="144">
        <f t="shared" si="19"/>
        <v>58.722654639175254</v>
      </c>
    </row>
    <row r="59" spans="2:12" x14ac:dyDescent="0.25">
      <c r="B59" s="8"/>
      <c r="C59" s="8"/>
      <c r="D59" s="8"/>
      <c r="E59" s="8">
        <v>3221</v>
      </c>
      <c r="F59" s="8" t="s">
        <v>117</v>
      </c>
      <c r="G59" s="123">
        <v>5153.74</v>
      </c>
      <c r="H59" s="123">
        <v>6500</v>
      </c>
      <c r="I59" s="123">
        <v>6500</v>
      </c>
      <c r="J59" s="123">
        <v>7633.92</v>
      </c>
      <c r="K59" s="144">
        <f t="shared" si="18"/>
        <v>148.12388673080133</v>
      </c>
      <c r="L59" s="144">
        <f t="shared" si="19"/>
        <v>117.44492307692308</v>
      </c>
    </row>
    <row r="60" spans="2:12" x14ac:dyDescent="0.25">
      <c r="B60" s="8"/>
      <c r="C60" s="8"/>
      <c r="D60" s="8"/>
      <c r="E60" s="8">
        <v>3222</v>
      </c>
      <c r="F60" s="8" t="s">
        <v>147</v>
      </c>
      <c r="G60" s="123"/>
      <c r="H60" s="123">
        <v>7000</v>
      </c>
      <c r="I60" s="123">
        <v>7000</v>
      </c>
      <c r="J60" s="123">
        <v>6990.79</v>
      </c>
      <c r="K60" s="144" t="e">
        <f t="shared" si="18"/>
        <v>#DIV/0!</v>
      </c>
      <c r="L60" s="144">
        <f t="shared" si="19"/>
        <v>99.868428571428566</v>
      </c>
    </row>
    <row r="61" spans="2:12" ht="15" customHeight="1" x14ac:dyDescent="0.25">
      <c r="B61" s="8"/>
      <c r="C61" s="8"/>
      <c r="D61" s="8"/>
      <c r="E61" s="8">
        <v>3223</v>
      </c>
      <c r="F61" s="8" t="s">
        <v>118</v>
      </c>
      <c r="G61" s="123">
        <v>14167.89</v>
      </c>
      <c r="H61" s="123">
        <v>25000</v>
      </c>
      <c r="I61" s="123">
        <v>25000</v>
      </c>
      <c r="J61" s="123">
        <v>8159.68</v>
      </c>
      <c r="K61" s="144">
        <f t="shared" si="18"/>
        <v>57.592767871574388</v>
      </c>
      <c r="L61" s="144">
        <f t="shared" si="19"/>
        <v>32.638719999999999</v>
      </c>
    </row>
    <row r="62" spans="2:12" x14ac:dyDescent="0.25">
      <c r="B62" s="8"/>
      <c r="C62" s="8"/>
      <c r="D62" s="9"/>
      <c r="E62" s="9">
        <v>3227</v>
      </c>
      <c r="F62" s="8" t="s">
        <v>119</v>
      </c>
      <c r="G62" s="123"/>
      <c r="H62" s="123">
        <v>300</v>
      </c>
      <c r="I62" s="123">
        <v>300</v>
      </c>
      <c r="J62" s="123"/>
      <c r="K62" s="144" t="e">
        <f t="shared" si="18"/>
        <v>#DIV/0!</v>
      </c>
      <c r="L62" s="144">
        <f t="shared" si="19"/>
        <v>0</v>
      </c>
    </row>
    <row r="63" spans="2:12" x14ac:dyDescent="0.25">
      <c r="B63" s="8"/>
      <c r="C63" s="8"/>
      <c r="D63" s="8">
        <v>323</v>
      </c>
      <c r="E63" s="8"/>
      <c r="F63" s="8" t="s">
        <v>133</v>
      </c>
      <c r="G63" s="123">
        <f t="shared" ref="G63" si="26">SUM(G64:G71)</f>
        <v>82394.200000000012</v>
      </c>
      <c r="H63" s="123">
        <f>SUM(H64:H71)</f>
        <v>78950.2</v>
      </c>
      <c r="I63" s="123">
        <f>SUM(I64:I71)</f>
        <v>78950.2</v>
      </c>
      <c r="J63" s="123">
        <f>SUM(J64:J71)</f>
        <v>59081.05</v>
      </c>
      <c r="K63" s="144">
        <f t="shared" si="18"/>
        <v>71.705350619339697</v>
      </c>
      <c r="L63" s="144">
        <f t="shared" si="19"/>
        <v>74.833312645186467</v>
      </c>
    </row>
    <row r="64" spans="2:12" x14ac:dyDescent="0.25">
      <c r="B64" s="8"/>
      <c r="C64" s="16"/>
      <c r="D64" s="8"/>
      <c r="E64" s="8">
        <v>3231</v>
      </c>
      <c r="F64" s="23" t="s">
        <v>120</v>
      </c>
      <c r="G64" s="123">
        <v>3573.43</v>
      </c>
      <c r="H64" s="123">
        <v>4100</v>
      </c>
      <c r="I64" s="123">
        <v>4100</v>
      </c>
      <c r="J64" s="123">
        <v>3329.56</v>
      </c>
      <c r="K64" s="144">
        <f t="shared" si="18"/>
        <v>93.175464469711173</v>
      </c>
      <c r="L64" s="144">
        <f t="shared" si="19"/>
        <v>81.208780487804873</v>
      </c>
    </row>
    <row r="65" spans="2:12" x14ac:dyDescent="0.25">
      <c r="B65" s="8"/>
      <c r="C65" s="16"/>
      <c r="D65" s="8"/>
      <c r="E65" s="8">
        <v>3232</v>
      </c>
      <c r="F65" s="23" t="s">
        <v>121</v>
      </c>
      <c r="G65" s="123">
        <v>27984.65</v>
      </c>
      <c r="H65" s="123">
        <v>11000</v>
      </c>
      <c r="I65" s="123">
        <v>11000</v>
      </c>
      <c r="J65" s="123">
        <v>11497.31</v>
      </c>
      <c r="K65" s="144">
        <f t="shared" si="18"/>
        <v>41.084344453119833</v>
      </c>
      <c r="L65" s="144">
        <f t="shared" si="19"/>
        <v>104.521</v>
      </c>
    </row>
    <row r="66" spans="2:12" x14ac:dyDescent="0.25">
      <c r="B66" s="8"/>
      <c r="C66" s="16"/>
      <c r="D66" s="8"/>
      <c r="E66" s="8">
        <v>3233</v>
      </c>
      <c r="F66" s="23" t="s">
        <v>122</v>
      </c>
      <c r="G66" s="123">
        <v>637.04</v>
      </c>
      <c r="H66" s="123">
        <v>800</v>
      </c>
      <c r="I66" s="123">
        <v>800</v>
      </c>
      <c r="J66" s="123">
        <v>1667.44</v>
      </c>
      <c r="K66" s="144">
        <f t="shared" si="18"/>
        <v>261.74808489262841</v>
      </c>
      <c r="L66" s="144">
        <f t="shared" si="19"/>
        <v>208.43000000000004</v>
      </c>
    </row>
    <row r="67" spans="2:12" x14ac:dyDescent="0.25">
      <c r="B67" s="8"/>
      <c r="C67" s="16"/>
      <c r="D67" s="8"/>
      <c r="E67" s="8">
        <v>3234</v>
      </c>
      <c r="F67" s="23" t="s">
        <v>123</v>
      </c>
      <c r="G67" s="123">
        <v>1776.46</v>
      </c>
      <c r="H67" s="123">
        <v>3000</v>
      </c>
      <c r="I67" s="123">
        <v>3000</v>
      </c>
      <c r="J67" s="123">
        <v>693.4</v>
      </c>
      <c r="K67" s="144">
        <f t="shared" si="18"/>
        <v>39.032682976256147</v>
      </c>
      <c r="L67" s="144">
        <f t="shared" si="19"/>
        <v>23.113333333333333</v>
      </c>
    </row>
    <row r="68" spans="2:12" x14ac:dyDescent="0.25">
      <c r="B68" s="8"/>
      <c r="C68" s="16"/>
      <c r="D68" s="8"/>
      <c r="E68" s="8">
        <v>3235</v>
      </c>
      <c r="F68" s="23" t="s">
        <v>124</v>
      </c>
      <c r="G68" s="123">
        <v>5151.1000000000004</v>
      </c>
      <c r="H68" s="123">
        <v>4500</v>
      </c>
      <c r="I68" s="123">
        <v>4500</v>
      </c>
      <c r="J68" s="123">
        <v>2714.83</v>
      </c>
      <c r="K68" s="144">
        <f t="shared" si="18"/>
        <v>52.703888489837112</v>
      </c>
      <c r="L68" s="144">
        <f t="shared" si="19"/>
        <v>60.329555555555558</v>
      </c>
    </row>
    <row r="69" spans="2:12" x14ac:dyDescent="0.25">
      <c r="B69" s="8"/>
      <c r="C69" s="16"/>
      <c r="D69" s="8"/>
      <c r="E69" s="8">
        <v>3237</v>
      </c>
      <c r="F69" s="23" t="s">
        <v>125</v>
      </c>
      <c r="G69" s="123">
        <v>28486.35</v>
      </c>
      <c r="H69" s="123">
        <v>16800</v>
      </c>
      <c r="I69" s="123">
        <v>16800</v>
      </c>
      <c r="J69" s="123">
        <v>15943.86</v>
      </c>
      <c r="K69" s="144">
        <f t="shared" si="18"/>
        <v>55.970175189169559</v>
      </c>
      <c r="L69" s="144">
        <f t="shared" si="19"/>
        <v>94.90392857142858</v>
      </c>
    </row>
    <row r="70" spans="2:12" x14ac:dyDescent="0.25">
      <c r="B70" s="8"/>
      <c r="C70" s="16"/>
      <c r="D70" s="8"/>
      <c r="E70" s="8">
        <v>3238</v>
      </c>
      <c r="F70" s="23" t="s">
        <v>126</v>
      </c>
      <c r="G70" s="123">
        <v>1438.49</v>
      </c>
      <c r="H70" s="123">
        <v>5000</v>
      </c>
      <c r="I70" s="123">
        <v>5000</v>
      </c>
      <c r="J70" s="123">
        <v>1470</v>
      </c>
      <c r="K70" s="144">
        <f t="shared" si="18"/>
        <v>102.19049141808425</v>
      </c>
      <c r="L70" s="144">
        <f t="shared" si="19"/>
        <v>29.4</v>
      </c>
    </row>
    <row r="71" spans="2:12" x14ac:dyDescent="0.25">
      <c r="B71" s="8"/>
      <c r="C71" s="16"/>
      <c r="D71" s="8"/>
      <c r="E71" s="8">
        <v>3239</v>
      </c>
      <c r="F71" s="23" t="s">
        <v>127</v>
      </c>
      <c r="G71" s="123">
        <v>13346.68</v>
      </c>
      <c r="H71" s="123">
        <v>33750.199999999997</v>
      </c>
      <c r="I71" s="123">
        <v>33750.199999999997</v>
      </c>
      <c r="J71" s="123">
        <v>21764.65</v>
      </c>
      <c r="K71" s="144">
        <f t="shared" si="18"/>
        <v>163.07164028807165</v>
      </c>
      <c r="L71" s="144">
        <f t="shared" si="19"/>
        <v>64.487469703883249</v>
      </c>
    </row>
    <row r="72" spans="2:12" x14ac:dyDescent="0.25">
      <c r="B72" s="8"/>
      <c r="C72" s="16"/>
      <c r="D72" s="8">
        <v>324</v>
      </c>
      <c r="E72" s="8"/>
      <c r="F72" s="23" t="s">
        <v>166</v>
      </c>
      <c r="G72" s="123">
        <f>G73</f>
        <v>234.35</v>
      </c>
      <c r="H72" s="123">
        <f t="shared" ref="H72:J72" si="27">H73</f>
        <v>0</v>
      </c>
      <c r="I72" s="123">
        <f t="shared" si="27"/>
        <v>0</v>
      </c>
      <c r="J72" s="123">
        <f t="shared" si="27"/>
        <v>875.25</v>
      </c>
      <c r="K72" s="144">
        <f t="shared" si="18"/>
        <v>373.4798378493706</v>
      </c>
      <c r="L72" s="144" t="e">
        <f t="shared" si="19"/>
        <v>#DIV/0!</v>
      </c>
    </row>
    <row r="73" spans="2:12" x14ac:dyDescent="0.25">
      <c r="B73" s="8"/>
      <c r="C73" s="16"/>
      <c r="D73" s="8"/>
      <c r="E73" s="8">
        <v>3241</v>
      </c>
      <c r="F73" s="23" t="s">
        <v>166</v>
      </c>
      <c r="G73" s="123">
        <v>234.35</v>
      </c>
      <c r="H73" s="123"/>
      <c r="I73" s="123"/>
      <c r="J73" s="123">
        <v>875.25</v>
      </c>
      <c r="K73" s="144">
        <f t="shared" si="18"/>
        <v>373.4798378493706</v>
      </c>
      <c r="L73" s="144" t="e">
        <f t="shared" si="19"/>
        <v>#DIV/0!</v>
      </c>
    </row>
    <row r="74" spans="2:12" x14ac:dyDescent="0.25">
      <c r="B74" s="8"/>
      <c r="C74" s="16"/>
      <c r="D74" s="8">
        <v>329</v>
      </c>
      <c r="E74" s="8"/>
      <c r="F74" s="23" t="s">
        <v>134</v>
      </c>
      <c r="G74" s="123">
        <f t="shared" ref="G74:I74" si="28">SUM(G75:G77)</f>
        <v>2270.6099999999997</v>
      </c>
      <c r="H74" s="123">
        <f t="shared" si="28"/>
        <v>2800</v>
      </c>
      <c r="I74" s="123">
        <f t="shared" si="28"/>
        <v>2800</v>
      </c>
      <c r="J74" s="123">
        <f>SUM(J75:J77)</f>
        <v>1170.56</v>
      </c>
      <c r="K74" s="144">
        <f t="shared" si="18"/>
        <v>51.552666464077944</v>
      </c>
      <c r="L74" s="144">
        <f t="shared" si="19"/>
        <v>41.805714285714288</v>
      </c>
    </row>
    <row r="75" spans="2:12" x14ac:dyDescent="0.25">
      <c r="B75" s="8"/>
      <c r="C75" s="16"/>
      <c r="D75" s="8"/>
      <c r="E75" s="8">
        <v>3292</v>
      </c>
      <c r="F75" s="23" t="s">
        <v>128</v>
      </c>
      <c r="G75" s="123">
        <v>727.3</v>
      </c>
      <c r="H75" s="123">
        <v>700</v>
      </c>
      <c r="I75" s="123">
        <v>700</v>
      </c>
      <c r="J75" s="123">
        <v>329.11</v>
      </c>
      <c r="K75" s="144">
        <f t="shared" si="18"/>
        <v>45.250928090196624</v>
      </c>
      <c r="L75" s="144">
        <f t="shared" si="19"/>
        <v>47.015714285714289</v>
      </c>
    </row>
    <row r="76" spans="2:12" x14ac:dyDescent="0.25">
      <c r="B76" s="8"/>
      <c r="C76" s="16"/>
      <c r="D76" s="8"/>
      <c r="E76" s="8">
        <v>3293</v>
      </c>
      <c r="F76" s="23" t="s">
        <v>143</v>
      </c>
      <c r="G76" s="123">
        <v>1501.36</v>
      </c>
      <c r="H76" s="123">
        <v>1400</v>
      </c>
      <c r="I76" s="123">
        <v>1400</v>
      </c>
      <c r="J76" s="123">
        <v>664.29</v>
      </c>
      <c r="K76" s="144">
        <f t="shared" si="18"/>
        <v>44.245883732082916</v>
      </c>
      <c r="L76" s="144">
        <f t="shared" si="19"/>
        <v>47.449285714285708</v>
      </c>
    </row>
    <row r="77" spans="2:12" x14ac:dyDescent="0.25">
      <c r="B77" s="8"/>
      <c r="C77" s="16"/>
      <c r="D77" s="8"/>
      <c r="E77" s="8">
        <v>3299</v>
      </c>
      <c r="F77" s="23" t="s">
        <v>129</v>
      </c>
      <c r="G77" s="123">
        <v>41.95</v>
      </c>
      <c r="H77" s="123">
        <v>700</v>
      </c>
      <c r="I77" s="123">
        <v>700</v>
      </c>
      <c r="J77" s="123">
        <v>177.16</v>
      </c>
      <c r="K77" s="144">
        <f t="shared" si="18"/>
        <v>422.31227651966623</v>
      </c>
      <c r="L77" s="144">
        <f t="shared" si="19"/>
        <v>25.30857142857143</v>
      </c>
    </row>
    <row r="78" spans="2:12" x14ac:dyDescent="0.25">
      <c r="B78" s="8"/>
      <c r="C78" s="60">
        <v>34</v>
      </c>
      <c r="D78" s="60"/>
      <c r="E78" s="60"/>
      <c r="F78" s="65" t="s">
        <v>135</v>
      </c>
      <c r="G78" s="141">
        <f t="shared" ref="G78:I79" si="29">G79</f>
        <v>1318.98</v>
      </c>
      <c r="H78" s="141">
        <f t="shared" si="29"/>
        <v>750</v>
      </c>
      <c r="I78" s="141">
        <f t="shared" si="29"/>
        <v>750</v>
      </c>
      <c r="J78" s="141">
        <f>J79</f>
        <v>1036.18</v>
      </c>
      <c r="K78" s="145">
        <f t="shared" si="18"/>
        <v>78.559189676871526</v>
      </c>
      <c r="L78" s="146">
        <f t="shared" si="19"/>
        <v>138.15733333333333</v>
      </c>
    </row>
    <row r="79" spans="2:12" x14ac:dyDescent="0.25">
      <c r="B79" s="8"/>
      <c r="C79" s="16"/>
      <c r="D79" s="8">
        <v>343</v>
      </c>
      <c r="E79" s="8"/>
      <c r="F79" s="23" t="s">
        <v>136</v>
      </c>
      <c r="G79" s="123">
        <f t="shared" si="29"/>
        <v>1318.98</v>
      </c>
      <c r="H79" s="123">
        <f t="shared" si="29"/>
        <v>750</v>
      </c>
      <c r="I79" s="123">
        <f t="shared" si="29"/>
        <v>750</v>
      </c>
      <c r="J79" s="123">
        <f>J80</f>
        <v>1036.18</v>
      </c>
      <c r="K79" s="144">
        <f t="shared" si="18"/>
        <v>78.559189676871526</v>
      </c>
      <c r="L79" s="144">
        <f t="shared" si="19"/>
        <v>138.15733333333333</v>
      </c>
    </row>
    <row r="80" spans="2:12" x14ac:dyDescent="0.25">
      <c r="B80" s="8"/>
      <c r="C80" s="16"/>
      <c r="D80" s="9"/>
      <c r="E80" s="9">
        <v>3431</v>
      </c>
      <c r="F80" s="9" t="s">
        <v>130</v>
      </c>
      <c r="G80" s="123">
        <v>1318.98</v>
      </c>
      <c r="H80" s="123">
        <v>750</v>
      </c>
      <c r="I80" s="123">
        <v>750</v>
      </c>
      <c r="J80" s="123">
        <v>1036.18</v>
      </c>
      <c r="K80" s="144">
        <f t="shared" si="18"/>
        <v>78.559189676871526</v>
      </c>
      <c r="L80" s="144">
        <f t="shared" si="19"/>
        <v>138.15733333333333</v>
      </c>
    </row>
    <row r="81" spans="2:12" x14ac:dyDescent="0.25">
      <c r="B81" s="8"/>
      <c r="C81" s="8"/>
      <c r="D81" s="9"/>
      <c r="E81" s="9"/>
      <c r="F81" s="9"/>
      <c r="G81" s="123"/>
      <c r="H81" s="123"/>
      <c r="I81" s="123"/>
      <c r="J81" s="123"/>
      <c r="K81" s="144" t="e">
        <f t="shared" si="18"/>
        <v>#DIV/0!</v>
      </c>
      <c r="L81" s="144" t="e">
        <f t="shared" si="19"/>
        <v>#DIV/0!</v>
      </c>
    </row>
    <row r="82" spans="2:12" x14ac:dyDescent="0.25">
      <c r="B82" s="10">
        <v>4</v>
      </c>
      <c r="C82" s="10"/>
      <c r="D82" s="10"/>
      <c r="E82" s="10"/>
      <c r="F82" s="14" t="s">
        <v>6</v>
      </c>
      <c r="G82" s="142">
        <f t="shared" ref="G82:I82" si="30">G83+G86</f>
        <v>0</v>
      </c>
      <c r="H82" s="142">
        <f t="shared" si="30"/>
        <v>6000</v>
      </c>
      <c r="I82" s="142">
        <f t="shared" si="30"/>
        <v>6000</v>
      </c>
      <c r="J82" s="142">
        <f>J83+J86</f>
        <v>14780.369999999999</v>
      </c>
      <c r="K82" s="147" t="e">
        <f t="shared" si="18"/>
        <v>#DIV/0!</v>
      </c>
      <c r="L82" s="147">
        <f t="shared" si="19"/>
        <v>246.33949999999999</v>
      </c>
    </row>
    <row r="83" spans="2:12" ht="25.5" x14ac:dyDescent="0.25">
      <c r="B83" s="10"/>
      <c r="C83" s="64">
        <v>41</v>
      </c>
      <c r="D83" s="64"/>
      <c r="E83" s="64"/>
      <c r="F83" s="66" t="s">
        <v>7</v>
      </c>
      <c r="G83" s="141">
        <f t="shared" ref="G83:I84" si="31">G84</f>
        <v>0</v>
      </c>
      <c r="H83" s="141">
        <f t="shared" si="31"/>
        <v>0</v>
      </c>
      <c r="I83" s="141">
        <f t="shared" si="31"/>
        <v>0</v>
      </c>
      <c r="J83" s="141">
        <f>J84</f>
        <v>0</v>
      </c>
      <c r="K83" s="145" t="e">
        <f t="shared" si="18"/>
        <v>#DIV/0!</v>
      </c>
      <c r="L83" s="146" t="e">
        <f t="shared" si="19"/>
        <v>#DIV/0!</v>
      </c>
    </row>
    <row r="84" spans="2:12" x14ac:dyDescent="0.25">
      <c r="B84" s="10"/>
      <c r="C84" s="11"/>
      <c r="D84" s="8">
        <v>411</v>
      </c>
      <c r="E84" s="8"/>
      <c r="F84" s="8" t="s">
        <v>46</v>
      </c>
      <c r="G84" s="123">
        <f t="shared" si="31"/>
        <v>0</v>
      </c>
      <c r="H84" s="123">
        <f t="shared" si="31"/>
        <v>0</v>
      </c>
      <c r="I84" s="123">
        <f t="shared" si="31"/>
        <v>0</v>
      </c>
      <c r="J84" s="123">
        <f>J85</f>
        <v>0</v>
      </c>
      <c r="K84" s="144" t="e">
        <f t="shared" si="18"/>
        <v>#DIV/0!</v>
      </c>
      <c r="L84" s="144" t="e">
        <f t="shared" si="19"/>
        <v>#DIV/0!</v>
      </c>
    </row>
    <row r="85" spans="2:12" x14ac:dyDescent="0.25">
      <c r="B85" s="10"/>
      <c r="C85" s="11"/>
      <c r="D85" s="8"/>
      <c r="E85" s="8">
        <v>4111</v>
      </c>
      <c r="F85" s="8" t="s">
        <v>47</v>
      </c>
      <c r="G85" s="123"/>
      <c r="H85" s="123"/>
      <c r="I85" s="123"/>
      <c r="J85" s="123"/>
      <c r="K85" s="144" t="e">
        <f t="shared" si="18"/>
        <v>#DIV/0!</v>
      </c>
      <c r="L85" s="144" t="e">
        <f t="shared" si="19"/>
        <v>#DIV/0!</v>
      </c>
    </row>
    <row r="86" spans="2:12" x14ac:dyDescent="0.25">
      <c r="B86" s="10"/>
      <c r="C86" s="64">
        <v>42</v>
      </c>
      <c r="D86" s="60"/>
      <c r="E86" s="60"/>
      <c r="F86" s="60" t="s">
        <v>139</v>
      </c>
      <c r="G86" s="141">
        <f t="shared" ref="G86:I86" si="32">G87+G89+G93+G91</f>
        <v>0</v>
      </c>
      <c r="H86" s="141">
        <f t="shared" si="32"/>
        <v>6000</v>
      </c>
      <c r="I86" s="141">
        <f t="shared" si="32"/>
        <v>6000</v>
      </c>
      <c r="J86" s="141">
        <f>J87+J89+J93+J91</f>
        <v>14780.369999999999</v>
      </c>
      <c r="K86" s="145" t="e">
        <f t="shared" si="18"/>
        <v>#DIV/0!</v>
      </c>
      <c r="L86" s="146">
        <f t="shared" si="19"/>
        <v>246.33949999999999</v>
      </c>
    </row>
    <row r="87" spans="2:12" x14ac:dyDescent="0.25">
      <c r="B87" s="10"/>
      <c r="C87" s="11"/>
      <c r="D87" s="8">
        <v>422</v>
      </c>
      <c r="E87" s="8"/>
      <c r="F87" s="8" t="s">
        <v>140</v>
      </c>
      <c r="G87" s="123">
        <f t="shared" ref="G87:I87" si="33">G88</f>
        <v>0</v>
      </c>
      <c r="H87" s="123">
        <f t="shared" si="33"/>
        <v>5500</v>
      </c>
      <c r="I87" s="123">
        <f t="shared" si="33"/>
        <v>5500</v>
      </c>
      <c r="J87" s="123">
        <f>J88</f>
        <v>4937.43</v>
      </c>
      <c r="K87" s="144" t="e">
        <f t="shared" si="18"/>
        <v>#DIV/0!</v>
      </c>
      <c r="L87" s="144">
        <f t="shared" si="19"/>
        <v>89.77145454545456</v>
      </c>
    </row>
    <row r="88" spans="2:12" x14ac:dyDescent="0.25">
      <c r="B88" s="10"/>
      <c r="C88" s="11"/>
      <c r="D88" s="8"/>
      <c r="E88" s="8">
        <v>4221</v>
      </c>
      <c r="F88" s="8" t="s">
        <v>138</v>
      </c>
      <c r="G88" s="123"/>
      <c r="H88" s="123">
        <v>5500</v>
      </c>
      <c r="I88" s="123">
        <v>5500</v>
      </c>
      <c r="J88" s="123">
        <v>4937.43</v>
      </c>
      <c r="K88" s="144" t="e">
        <f t="shared" si="18"/>
        <v>#DIV/0!</v>
      </c>
      <c r="L88" s="144">
        <f t="shared" si="19"/>
        <v>89.77145454545456</v>
      </c>
    </row>
    <row r="89" spans="2:12" x14ac:dyDescent="0.25">
      <c r="B89" s="10"/>
      <c r="C89" s="11"/>
      <c r="D89" s="8">
        <v>423</v>
      </c>
      <c r="E89" s="8"/>
      <c r="F89" s="8" t="s">
        <v>142</v>
      </c>
      <c r="G89" s="123">
        <f t="shared" ref="G89:I89" si="34">G90</f>
        <v>0</v>
      </c>
      <c r="H89" s="123">
        <f t="shared" si="34"/>
        <v>0</v>
      </c>
      <c r="I89" s="123">
        <f t="shared" si="34"/>
        <v>0</v>
      </c>
      <c r="J89" s="123">
        <f>J90</f>
        <v>6842.94</v>
      </c>
      <c r="K89" s="144" t="e">
        <f t="shared" si="18"/>
        <v>#DIV/0!</v>
      </c>
      <c r="L89" s="144" t="e">
        <f t="shared" si="19"/>
        <v>#DIV/0!</v>
      </c>
    </row>
    <row r="90" spans="2:12" x14ac:dyDescent="0.25">
      <c r="B90" s="10"/>
      <c r="C90" s="11"/>
      <c r="D90" s="8"/>
      <c r="E90" s="8">
        <v>4231</v>
      </c>
      <c r="F90" s="8" t="s">
        <v>142</v>
      </c>
      <c r="G90" s="123"/>
      <c r="H90" s="123">
        <v>0</v>
      </c>
      <c r="I90" s="123">
        <v>0</v>
      </c>
      <c r="J90" s="123">
        <v>6842.94</v>
      </c>
      <c r="K90" s="144" t="e">
        <f t="shared" si="18"/>
        <v>#DIV/0!</v>
      </c>
      <c r="L90" s="144" t="e">
        <f t="shared" si="19"/>
        <v>#DIV/0!</v>
      </c>
    </row>
    <row r="91" spans="2:12" x14ac:dyDescent="0.25">
      <c r="B91" s="10"/>
      <c r="C91" s="11"/>
      <c r="D91" s="8">
        <v>424</v>
      </c>
      <c r="E91" s="8"/>
      <c r="F91" s="8" t="s">
        <v>167</v>
      </c>
      <c r="G91" s="123">
        <f t="shared" ref="G91:I91" si="35">G92</f>
        <v>0</v>
      </c>
      <c r="H91" s="123">
        <f t="shared" si="35"/>
        <v>0</v>
      </c>
      <c r="I91" s="123">
        <f t="shared" si="35"/>
        <v>0</v>
      </c>
      <c r="J91" s="123">
        <f>J92</f>
        <v>3000</v>
      </c>
      <c r="K91" s="144"/>
      <c r="L91" s="144"/>
    </row>
    <row r="92" spans="2:12" x14ac:dyDescent="0.25">
      <c r="B92" s="10"/>
      <c r="C92" s="11"/>
      <c r="D92" s="8"/>
      <c r="E92" s="8">
        <v>4241</v>
      </c>
      <c r="F92" s="8" t="s">
        <v>168</v>
      </c>
      <c r="G92" s="123"/>
      <c r="H92" s="123"/>
      <c r="I92" s="123"/>
      <c r="J92" s="123">
        <v>3000</v>
      </c>
      <c r="K92" s="144"/>
      <c r="L92" s="144"/>
    </row>
    <row r="93" spans="2:12" x14ac:dyDescent="0.25">
      <c r="B93" s="11"/>
      <c r="C93" s="30"/>
      <c r="D93" s="8">
        <v>426</v>
      </c>
      <c r="E93" s="8"/>
      <c r="F93" s="8" t="s">
        <v>141</v>
      </c>
      <c r="G93" s="143"/>
      <c r="H93" s="143">
        <f>H94</f>
        <v>500</v>
      </c>
      <c r="I93" s="143">
        <f>I94</f>
        <v>500</v>
      </c>
      <c r="J93" s="143"/>
      <c r="K93" s="144" t="e">
        <f t="shared" si="18"/>
        <v>#DIV/0!</v>
      </c>
      <c r="L93" s="144">
        <f t="shared" si="19"/>
        <v>0</v>
      </c>
    </row>
    <row r="94" spans="2:12" x14ac:dyDescent="0.25">
      <c r="B94" s="11"/>
      <c r="C94" s="30"/>
      <c r="D94" s="8"/>
      <c r="E94" s="8">
        <v>4262</v>
      </c>
      <c r="F94" s="8" t="s">
        <v>137</v>
      </c>
      <c r="G94" s="143"/>
      <c r="H94" s="143">
        <v>500</v>
      </c>
      <c r="I94" s="143">
        <v>500</v>
      </c>
      <c r="J94" s="143"/>
      <c r="K94" s="144" t="e">
        <f t="shared" si="18"/>
        <v>#DIV/0!</v>
      </c>
      <c r="L94" s="144">
        <f t="shared" si="19"/>
        <v>0</v>
      </c>
    </row>
    <row r="95" spans="2:12" x14ac:dyDescent="0.25">
      <c r="B95" s="11"/>
      <c r="C95" s="30"/>
      <c r="D95" s="30"/>
      <c r="E95" s="30"/>
      <c r="F95" s="8"/>
      <c r="G95" s="143"/>
      <c r="H95" s="143"/>
      <c r="I95" s="143"/>
      <c r="J95" s="143"/>
      <c r="K95" s="144" t="e">
        <f t="shared" si="18"/>
        <v>#DIV/0!</v>
      </c>
      <c r="L95" s="144" t="e">
        <f t="shared" si="19"/>
        <v>#DIV/0!</v>
      </c>
    </row>
    <row r="98" spans="2:12" x14ac:dyDescent="0.25"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</row>
    <row r="99" spans="2:12" x14ac:dyDescent="0.25"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</row>
    <row r="100" spans="2:12" x14ac:dyDescent="0.25"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</row>
  </sheetData>
  <mergeCells count="12">
    <mergeCell ref="B1:L1"/>
    <mergeCell ref="B2:L2"/>
    <mergeCell ref="B4:L4"/>
    <mergeCell ref="B6:L6"/>
    <mergeCell ref="B43:F43"/>
    <mergeCell ref="B9:F9"/>
    <mergeCell ref="B42:F42"/>
    <mergeCell ref="B8:F8"/>
    <mergeCell ref="B7:L7"/>
    <mergeCell ref="B5:L5"/>
    <mergeCell ref="B41:L41"/>
    <mergeCell ref="B3:L3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31"/>
  <sheetViews>
    <sheetView workbookViewId="0">
      <selection activeCell="B25" sqref="B25:F27"/>
    </sheetView>
  </sheetViews>
  <sheetFormatPr defaultRowHeight="15" x14ac:dyDescent="0.25"/>
  <cols>
    <col min="2" max="2" width="37.7109375" customWidth="1"/>
    <col min="3" max="5" width="25.28515625" customWidth="1"/>
    <col min="6" max="6" width="26.8554687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76" t="s">
        <v>51</v>
      </c>
      <c r="C2" s="76"/>
      <c r="D2" s="76"/>
      <c r="E2" s="76"/>
      <c r="F2" s="76"/>
      <c r="G2" s="76"/>
      <c r="H2" s="76"/>
    </row>
    <row r="3" spans="2:8" ht="18" x14ac:dyDescent="0.25">
      <c r="B3" s="57"/>
      <c r="C3" s="57"/>
      <c r="D3" s="57"/>
      <c r="E3" s="57"/>
      <c r="F3" s="58"/>
      <c r="G3" s="58"/>
      <c r="H3" s="58"/>
    </row>
    <row r="4" spans="2:8" ht="33.75" customHeight="1" x14ac:dyDescent="0.25">
      <c r="B4" s="38" t="s">
        <v>8</v>
      </c>
      <c r="C4" s="38" t="s">
        <v>98</v>
      </c>
      <c r="D4" s="38" t="s">
        <v>91</v>
      </c>
      <c r="E4" s="38" t="s">
        <v>93</v>
      </c>
      <c r="F4" s="38" t="s">
        <v>94</v>
      </c>
      <c r="G4" s="38" t="s">
        <v>29</v>
      </c>
      <c r="H4" s="38" t="s">
        <v>65</v>
      </c>
    </row>
    <row r="5" spans="2:8" x14ac:dyDescent="0.25">
      <c r="B5" s="38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48</v>
      </c>
      <c r="H5" s="42" t="s">
        <v>49</v>
      </c>
    </row>
    <row r="6" spans="2:8" x14ac:dyDescent="0.25">
      <c r="B6" s="7" t="s">
        <v>62</v>
      </c>
      <c r="C6" s="69">
        <f>C7+C11+C13</f>
        <v>287892.74</v>
      </c>
      <c r="D6" s="69">
        <f>D7+D11+D13</f>
        <v>394700.2</v>
      </c>
      <c r="E6" s="69">
        <f>E7+E11+E13</f>
        <v>394700.2</v>
      </c>
      <c r="F6" s="69">
        <f t="shared" ref="F6" si="0">F7+F11+F13</f>
        <v>383813.60000000003</v>
      </c>
      <c r="G6" s="144">
        <f>(F6/C6)*100</f>
        <v>133.31826290583084</v>
      </c>
      <c r="H6" s="144">
        <f>(F6/E6)*100</f>
        <v>97.241805299313256</v>
      </c>
    </row>
    <row r="7" spans="2:8" x14ac:dyDescent="0.25">
      <c r="B7" s="74" t="s">
        <v>19</v>
      </c>
      <c r="C7" s="75">
        <f>SUM(C8:C9)</f>
        <v>257346.63</v>
      </c>
      <c r="D7" s="75">
        <f>SUM(D8:D9)</f>
        <v>374250</v>
      </c>
      <c r="E7" s="75">
        <f>SUM(E8:E9)</f>
        <v>374250</v>
      </c>
      <c r="F7" s="75">
        <f t="shared" ref="F7" si="1">SUM(F8:F9)</f>
        <v>359221.53</v>
      </c>
      <c r="G7" s="144">
        <f t="shared" ref="G7:G27" si="2">(F7/C7)*100</f>
        <v>139.58664622886261</v>
      </c>
      <c r="H7" s="144">
        <f t="shared" ref="H7:H27" si="3">(F7/E7)*100</f>
        <v>95.984376753507021</v>
      </c>
    </row>
    <row r="8" spans="2:8" x14ac:dyDescent="0.25">
      <c r="B8" s="20" t="s">
        <v>20</v>
      </c>
      <c r="C8" s="5">
        <v>257346.63</v>
      </c>
      <c r="D8" s="5">
        <v>374250</v>
      </c>
      <c r="E8" s="5">
        <v>374250</v>
      </c>
      <c r="F8" s="5">
        <v>359221.53</v>
      </c>
      <c r="G8" s="144">
        <f t="shared" si="2"/>
        <v>139.58664622886261</v>
      </c>
      <c r="H8" s="144">
        <f t="shared" si="3"/>
        <v>95.984376753507021</v>
      </c>
    </row>
    <row r="9" spans="2:8" x14ac:dyDescent="0.25">
      <c r="B9" s="21" t="s">
        <v>21</v>
      </c>
      <c r="C9" s="5"/>
      <c r="D9" s="5"/>
      <c r="E9" s="5"/>
      <c r="F9" s="5"/>
      <c r="G9" s="144" t="e">
        <f t="shared" si="2"/>
        <v>#DIV/0!</v>
      </c>
      <c r="H9" s="144" t="e">
        <f t="shared" si="3"/>
        <v>#DIV/0!</v>
      </c>
    </row>
    <row r="10" spans="2:8" x14ac:dyDescent="0.25">
      <c r="B10" s="21" t="s">
        <v>22</v>
      </c>
      <c r="C10" s="5"/>
      <c r="D10" s="5"/>
      <c r="E10" s="5"/>
      <c r="F10" s="5"/>
      <c r="G10" s="144" t="e">
        <f t="shared" si="2"/>
        <v>#DIV/0!</v>
      </c>
      <c r="H10" s="144" t="e">
        <f t="shared" si="3"/>
        <v>#DIV/0!</v>
      </c>
    </row>
    <row r="11" spans="2:8" x14ac:dyDescent="0.25">
      <c r="B11" s="71" t="s">
        <v>23</v>
      </c>
      <c r="C11" s="72">
        <f>C12</f>
        <v>0</v>
      </c>
      <c r="D11" s="72">
        <f>D12</f>
        <v>0</v>
      </c>
      <c r="E11" s="72">
        <f>E12</f>
        <v>0</v>
      </c>
      <c r="F11" s="72">
        <f t="shared" ref="F11" si="4">F12</f>
        <v>0</v>
      </c>
      <c r="G11" s="144" t="e">
        <f t="shared" si="2"/>
        <v>#DIV/0!</v>
      </c>
      <c r="H11" s="144" t="e">
        <f t="shared" si="3"/>
        <v>#DIV/0!</v>
      </c>
    </row>
    <row r="12" spans="2:8" x14ac:dyDescent="0.25">
      <c r="B12" s="22" t="s">
        <v>24</v>
      </c>
      <c r="C12" s="5"/>
      <c r="D12" s="5"/>
      <c r="E12" s="5"/>
      <c r="F12" s="5"/>
      <c r="G12" s="144" t="e">
        <f t="shared" si="2"/>
        <v>#DIV/0!</v>
      </c>
      <c r="H12" s="144" t="e">
        <f t="shared" si="3"/>
        <v>#DIV/0!</v>
      </c>
    </row>
    <row r="13" spans="2:8" x14ac:dyDescent="0.25">
      <c r="B13" s="74" t="s">
        <v>25</v>
      </c>
      <c r="C13" s="75">
        <f>SUM(C14:C16)</f>
        <v>30546.11</v>
      </c>
      <c r="D13" s="75">
        <f>SUM(D14:D16)</f>
        <v>20450.2</v>
      </c>
      <c r="E13" s="75">
        <f>SUM(E14:E16)</f>
        <v>20450.2</v>
      </c>
      <c r="F13" s="75">
        <f t="shared" ref="F13" si="5">SUM(F14:F16)</f>
        <v>24592.070000000003</v>
      </c>
      <c r="G13" s="144">
        <f t="shared" si="2"/>
        <v>80.508025408145272</v>
      </c>
      <c r="H13" s="144">
        <f t="shared" si="3"/>
        <v>120.25344495408359</v>
      </c>
    </row>
    <row r="14" spans="2:8" x14ac:dyDescent="0.25">
      <c r="B14" s="22" t="s">
        <v>26</v>
      </c>
      <c r="C14" s="5">
        <f>11734.65+5628.64</f>
        <v>17363.29</v>
      </c>
      <c r="D14" s="5">
        <v>11100</v>
      </c>
      <c r="E14" s="5">
        <v>11100</v>
      </c>
      <c r="F14" s="5">
        <f>11766.03+6664.02</f>
        <v>18430.050000000003</v>
      </c>
      <c r="G14" s="144">
        <f t="shared" si="2"/>
        <v>106.14376653272508</v>
      </c>
      <c r="H14" s="144">
        <f t="shared" si="3"/>
        <v>166.03648648648652</v>
      </c>
    </row>
    <row r="15" spans="2:8" x14ac:dyDescent="0.25">
      <c r="B15" s="22" t="s">
        <v>152</v>
      </c>
      <c r="C15" s="5">
        <f>9855.22+2827.6</f>
        <v>12682.82</v>
      </c>
      <c r="D15" s="5">
        <v>9350.2000000000007</v>
      </c>
      <c r="E15" s="5">
        <v>9350.2000000000007</v>
      </c>
      <c r="F15" s="5">
        <v>1380.89</v>
      </c>
      <c r="G15" s="144">
        <f t="shared" si="2"/>
        <v>10.88787824789755</v>
      </c>
      <c r="H15" s="144">
        <f t="shared" si="3"/>
        <v>14.768561100297321</v>
      </c>
    </row>
    <row r="16" spans="2:8" x14ac:dyDescent="0.25">
      <c r="B16" s="22" t="s">
        <v>153</v>
      </c>
      <c r="C16" s="5">
        <v>500</v>
      </c>
      <c r="D16" s="5">
        <v>0</v>
      </c>
      <c r="E16" s="5">
        <v>0</v>
      </c>
      <c r="F16" s="5">
        <v>4781.13</v>
      </c>
      <c r="G16" s="144">
        <f t="shared" si="2"/>
        <v>956.226</v>
      </c>
      <c r="H16" s="144" t="e">
        <f t="shared" si="3"/>
        <v>#DIV/0!</v>
      </c>
    </row>
    <row r="17" spans="2:11" ht="15.75" customHeight="1" x14ac:dyDescent="0.25">
      <c r="B17" s="7" t="s">
        <v>63</v>
      </c>
      <c r="C17" s="70">
        <f>C18+C22+C24</f>
        <v>300052.40999999997</v>
      </c>
      <c r="D17" s="70">
        <f>D18+D22+D24</f>
        <v>394700</v>
      </c>
      <c r="E17" s="70">
        <f>E18+E22+E24</f>
        <v>394700</v>
      </c>
      <c r="F17" s="70">
        <f t="shared" ref="F17" si="6">F18+F22+F24</f>
        <v>356130.84</v>
      </c>
      <c r="G17" s="144">
        <f t="shared" si="2"/>
        <v>118.68954493649962</v>
      </c>
      <c r="H17" s="144">
        <f t="shared" si="3"/>
        <v>90.228234101849509</v>
      </c>
    </row>
    <row r="18" spans="2:11" ht="15.75" customHeight="1" x14ac:dyDescent="0.25">
      <c r="B18" s="71" t="s">
        <v>19</v>
      </c>
      <c r="C18" s="72">
        <f>SUM(C19:C21)</f>
        <v>279437</v>
      </c>
      <c r="D18" s="72">
        <f>SUM(D19:D21)</f>
        <v>374250</v>
      </c>
      <c r="E18" s="72">
        <f>SUM(E19:E21)</f>
        <v>374250</v>
      </c>
      <c r="F18" s="72">
        <f t="shared" ref="F18" si="7">SUM(F19:F21)</f>
        <v>341506.77</v>
      </c>
      <c r="G18" s="144">
        <f t="shared" si="2"/>
        <v>122.212437866138</v>
      </c>
      <c r="H18" s="144">
        <f t="shared" si="3"/>
        <v>91.250973947895801</v>
      </c>
    </row>
    <row r="19" spans="2:11" x14ac:dyDescent="0.25">
      <c r="B19" s="20" t="s">
        <v>20</v>
      </c>
      <c r="C19" s="5">
        <v>279437</v>
      </c>
      <c r="D19" s="5">
        <v>374250</v>
      </c>
      <c r="E19" s="5">
        <v>374250</v>
      </c>
      <c r="F19" s="5">
        <f>359221.53-17714.76</f>
        <v>341506.77</v>
      </c>
      <c r="G19" s="144">
        <f t="shared" si="2"/>
        <v>122.212437866138</v>
      </c>
      <c r="H19" s="144">
        <f t="shared" si="3"/>
        <v>91.250973947895801</v>
      </c>
    </row>
    <row r="20" spans="2:11" x14ac:dyDescent="0.25">
      <c r="B20" s="21" t="s">
        <v>21</v>
      </c>
      <c r="C20" s="5"/>
      <c r="D20" s="5">
        <v>0</v>
      </c>
      <c r="E20" s="5">
        <v>0</v>
      </c>
      <c r="F20" s="5"/>
      <c r="G20" s="144" t="e">
        <f t="shared" si="2"/>
        <v>#DIV/0!</v>
      </c>
      <c r="H20" s="144" t="e">
        <f t="shared" si="3"/>
        <v>#DIV/0!</v>
      </c>
    </row>
    <row r="21" spans="2:11" x14ac:dyDescent="0.25">
      <c r="B21" s="21" t="s">
        <v>22</v>
      </c>
      <c r="C21" s="5"/>
      <c r="D21" s="5"/>
      <c r="E21" s="5"/>
      <c r="F21" s="5"/>
      <c r="G21" s="144" t="e">
        <f t="shared" si="2"/>
        <v>#DIV/0!</v>
      </c>
      <c r="H21" s="144" t="e">
        <f t="shared" si="3"/>
        <v>#DIV/0!</v>
      </c>
    </row>
    <row r="22" spans="2:11" x14ac:dyDescent="0.25">
      <c r="B22" s="71" t="s">
        <v>23</v>
      </c>
      <c r="C22" s="73"/>
      <c r="D22" s="73">
        <f>D23</f>
        <v>0</v>
      </c>
      <c r="E22" s="73">
        <f>E23</f>
        <v>0</v>
      </c>
      <c r="F22" s="73"/>
      <c r="G22" s="144" t="e">
        <f t="shared" si="2"/>
        <v>#DIV/0!</v>
      </c>
      <c r="H22" s="144" t="e">
        <f t="shared" si="3"/>
        <v>#DIV/0!</v>
      </c>
    </row>
    <row r="23" spans="2:11" x14ac:dyDescent="0.25">
      <c r="B23" s="22" t="s">
        <v>24</v>
      </c>
      <c r="C23" s="5"/>
      <c r="D23" s="5"/>
      <c r="E23" s="5"/>
      <c r="F23" s="5"/>
      <c r="G23" s="144" t="e">
        <f t="shared" si="2"/>
        <v>#DIV/0!</v>
      </c>
      <c r="H23" s="144" t="e">
        <f t="shared" si="3"/>
        <v>#DIV/0!</v>
      </c>
    </row>
    <row r="24" spans="2:11" x14ac:dyDescent="0.25">
      <c r="B24" s="71" t="s">
        <v>25</v>
      </c>
      <c r="C24" s="72">
        <f>SUM(C25:C27)</f>
        <v>20615.41</v>
      </c>
      <c r="D24" s="72">
        <f>SUM(D25:D27)</f>
        <v>20450</v>
      </c>
      <c r="E24" s="72">
        <f>SUM(E25:E27)</f>
        <v>20450</v>
      </c>
      <c r="F24" s="72">
        <f t="shared" ref="F24" si="8">SUM(F25:F27)</f>
        <v>14624.07</v>
      </c>
      <c r="G24" s="144">
        <f t="shared" si="2"/>
        <v>70.93756563657962</v>
      </c>
      <c r="H24" s="144">
        <f t="shared" si="3"/>
        <v>71.511344743276283</v>
      </c>
    </row>
    <row r="25" spans="2:11" x14ac:dyDescent="0.25">
      <c r="B25" s="22" t="s">
        <v>26</v>
      </c>
      <c r="C25" s="5">
        <v>10260.41</v>
      </c>
      <c r="D25" s="5">
        <v>11100</v>
      </c>
      <c r="E25" s="5">
        <v>11100</v>
      </c>
      <c r="F25" s="5">
        <v>9842.94</v>
      </c>
      <c r="G25" s="144">
        <f t="shared" si="2"/>
        <v>95.931254209139794</v>
      </c>
      <c r="H25" s="144">
        <f t="shared" si="3"/>
        <v>88.675135135135136</v>
      </c>
    </row>
    <row r="26" spans="2:11" x14ac:dyDescent="0.25">
      <c r="B26" s="22" t="s">
        <v>152</v>
      </c>
      <c r="C26" s="5">
        <v>9855</v>
      </c>
      <c r="D26" s="5">
        <v>9350</v>
      </c>
      <c r="E26" s="5">
        <v>9350</v>
      </c>
      <c r="F26" s="5"/>
      <c r="G26" s="144">
        <f t="shared" si="2"/>
        <v>0</v>
      </c>
      <c r="H26" s="144">
        <f t="shared" si="3"/>
        <v>0</v>
      </c>
    </row>
    <row r="27" spans="2:11" x14ac:dyDescent="0.25">
      <c r="B27" s="22" t="s">
        <v>153</v>
      </c>
      <c r="C27" s="5">
        <v>500</v>
      </c>
      <c r="D27" s="5"/>
      <c r="E27" s="5"/>
      <c r="F27" s="5">
        <v>4781.13</v>
      </c>
      <c r="G27" s="144">
        <f t="shared" si="2"/>
        <v>956.226</v>
      </c>
      <c r="H27" s="144" t="e">
        <f t="shared" si="3"/>
        <v>#DIV/0!</v>
      </c>
    </row>
    <row r="29" spans="2:11" ht="15" customHeight="1" x14ac:dyDescent="0.25"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2:11" x14ac:dyDescent="0.25"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2:11" x14ac:dyDescent="0.25">
      <c r="B31" s="32"/>
      <c r="C31" s="32"/>
      <c r="D31" s="32"/>
      <c r="E31" s="32"/>
      <c r="F31" s="32"/>
      <c r="G31" s="32"/>
      <c r="H31" s="32"/>
      <c r="I31" s="32"/>
      <c r="J31" s="32"/>
      <c r="K31" s="32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3"/>
  <sheetViews>
    <sheetView topLeftCell="B1" workbookViewId="0">
      <selection activeCell="F8" sqref="F8"/>
    </sheetView>
  </sheetViews>
  <sheetFormatPr defaultRowHeight="15" x14ac:dyDescent="0.25"/>
  <cols>
    <col min="2" max="2" width="37.7109375" customWidth="1"/>
    <col min="3" max="5" width="25.28515625" customWidth="1"/>
    <col min="6" max="6" width="23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76" t="s">
        <v>52</v>
      </c>
      <c r="C2" s="76"/>
      <c r="D2" s="76"/>
      <c r="E2" s="76"/>
      <c r="F2" s="76"/>
      <c r="G2" s="76"/>
      <c r="H2" s="76"/>
    </row>
    <row r="3" spans="2:8" ht="18" x14ac:dyDescent="0.25">
      <c r="B3" s="57"/>
      <c r="C3" s="57"/>
      <c r="D3" s="57"/>
      <c r="E3" s="57"/>
      <c r="F3" s="58"/>
      <c r="G3" s="58"/>
      <c r="H3" s="58"/>
    </row>
    <row r="4" spans="2:8" ht="25.5" x14ac:dyDescent="0.25">
      <c r="B4" s="38" t="s">
        <v>8</v>
      </c>
      <c r="C4" s="38" t="s">
        <v>169</v>
      </c>
      <c r="D4" s="38" t="s">
        <v>146</v>
      </c>
      <c r="E4" s="38" t="s">
        <v>145</v>
      </c>
      <c r="F4" s="38" t="s">
        <v>170</v>
      </c>
      <c r="G4" s="38" t="s">
        <v>29</v>
      </c>
      <c r="H4" s="38" t="s">
        <v>65</v>
      </c>
    </row>
    <row r="5" spans="2:8" x14ac:dyDescent="0.25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48</v>
      </c>
      <c r="H5" s="42" t="s">
        <v>49</v>
      </c>
    </row>
    <row r="6" spans="2:8" ht="15.75" customHeight="1" x14ac:dyDescent="0.25">
      <c r="B6" s="7" t="s">
        <v>63</v>
      </c>
      <c r="C6" s="59">
        <f>C7</f>
        <v>300052.41000000003</v>
      </c>
      <c r="D6" s="59">
        <f t="shared" ref="D6:F7" si="0">D7</f>
        <v>394700.2</v>
      </c>
      <c r="E6" s="59">
        <f t="shared" si="0"/>
        <v>394700.2</v>
      </c>
      <c r="F6" s="59">
        <f t="shared" si="0"/>
        <v>356131.24</v>
      </c>
      <c r="G6" s="147">
        <f>(F6/C6)*100</f>
        <v>118.68967824654364</v>
      </c>
      <c r="H6" s="147">
        <f>(F6/E6)*100</f>
        <v>90.228289724707508</v>
      </c>
    </row>
    <row r="7" spans="2:8" ht="15.75" customHeight="1" x14ac:dyDescent="0.25">
      <c r="B7" s="71" t="s">
        <v>150</v>
      </c>
      <c r="C7" s="72">
        <f>C8</f>
        <v>300052.41000000003</v>
      </c>
      <c r="D7" s="72">
        <f t="shared" si="0"/>
        <v>394700.2</v>
      </c>
      <c r="E7" s="72">
        <f t="shared" si="0"/>
        <v>394700.2</v>
      </c>
      <c r="F7" s="72">
        <f t="shared" si="0"/>
        <v>356131.24</v>
      </c>
      <c r="G7" s="148">
        <f t="shared" ref="G7:G8" si="1">(F7/C7)*100</f>
        <v>118.68967824654364</v>
      </c>
      <c r="H7" s="148">
        <f t="shared" ref="H7:H8" si="2">(F7/E7)*100</f>
        <v>90.228289724707508</v>
      </c>
    </row>
    <row r="8" spans="2:8" ht="25.5" x14ac:dyDescent="0.25">
      <c r="B8" s="13" t="s">
        <v>151</v>
      </c>
      <c r="C8" s="5">
        <f>' Račun prihoda i rashoda'!G44</f>
        <v>300052.41000000003</v>
      </c>
      <c r="D8" s="5">
        <f>' Račun prihoda i rashoda'!H44</f>
        <v>394700.2</v>
      </c>
      <c r="E8" s="5">
        <f>' Račun prihoda i rashoda'!I44</f>
        <v>394700.2</v>
      </c>
      <c r="F8" s="68">
        <f>' Račun prihoda i rashoda'!J44</f>
        <v>356131.24</v>
      </c>
      <c r="G8" s="144">
        <f t="shared" si="1"/>
        <v>118.68967824654364</v>
      </c>
      <c r="H8" s="144">
        <f t="shared" si="2"/>
        <v>90.228289724707508</v>
      </c>
    </row>
    <row r="9" spans="2:8" x14ac:dyDescent="0.25">
      <c r="B9" s="19"/>
      <c r="C9" s="5"/>
      <c r="D9" s="5"/>
      <c r="E9" s="5"/>
      <c r="F9" s="30"/>
      <c r="G9" s="30"/>
      <c r="H9" s="30"/>
    </row>
    <row r="11" spans="2:8" x14ac:dyDescent="0.25">
      <c r="B11" s="32"/>
      <c r="C11" s="32"/>
      <c r="D11" s="32"/>
      <c r="E11" s="32"/>
      <c r="F11" s="32"/>
      <c r="G11" s="32"/>
      <c r="H11" s="32"/>
    </row>
    <row r="12" spans="2:8" x14ac:dyDescent="0.25">
      <c r="B12" s="32"/>
      <c r="C12" s="32"/>
      <c r="D12" s="32"/>
      <c r="E12" s="32"/>
      <c r="F12" s="32"/>
      <c r="G12" s="32"/>
      <c r="H12" s="32"/>
    </row>
    <row r="13" spans="2:8" x14ac:dyDescent="0.25">
      <c r="B13" s="32"/>
      <c r="C13" s="32"/>
      <c r="D13" s="32"/>
      <c r="E13" s="32"/>
      <c r="F13" s="32"/>
      <c r="G13" s="32"/>
      <c r="H13" s="32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workbookViewId="0">
      <selection activeCell="J10" sqref="J1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76" t="s">
        <v>12</v>
      </c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2:12" ht="18" x14ac:dyDescent="0.25">
      <c r="B3" s="57"/>
      <c r="C3" s="57"/>
      <c r="D3" s="57"/>
      <c r="E3" s="57"/>
      <c r="F3" s="57"/>
      <c r="G3" s="57"/>
      <c r="H3" s="57"/>
      <c r="I3" s="57"/>
      <c r="J3" s="58"/>
      <c r="K3" s="58"/>
      <c r="L3" s="58"/>
    </row>
    <row r="4" spans="2:12" ht="18" customHeight="1" x14ac:dyDescent="0.25">
      <c r="B4" s="76" t="s">
        <v>68</v>
      </c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2:12" ht="15.75" customHeight="1" x14ac:dyDescent="0.25">
      <c r="B5" s="76" t="s">
        <v>53</v>
      </c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2:12" ht="18" x14ac:dyDescent="0.25">
      <c r="B6" s="57"/>
      <c r="C6" s="57"/>
      <c r="D6" s="57"/>
      <c r="E6" s="57"/>
      <c r="F6" s="57"/>
      <c r="G6" s="57"/>
      <c r="H6" s="57"/>
      <c r="I6" s="57"/>
      <c r="J6" s="58"/>
      <c r="K6" s="58"/>
      <c r="L6" s="58"/>
    </row>
    <row r="7" spans="2:12" ht="25.5" customHeight="1" x14ac:dyDescent="0.25">
      <c r="B7" s="105" t="s">
        <v>8</v>
      </c>
      <c r="C7" s="106"/>
      <c r="D7" s="106"/>
      <c r="E7" s="106"/>
      <c r="F7" s="107"/>
      <c r="G7" s="43" t="s">
        <v>98</v>
      </c>
      <c r="H7" s="43" t="s">
        <v>91</v>
      </c>
      <c r="I7" s="43" t="s">
        <v>93</v>
      </c>
      <c r="J7" s="43" t="s">
        <v>94</v>
      </c>
      <c r="K7" s="43" t="s">
        <v>29</v>
      </c>
      <c r="L7" s="43" t="s">
        <v>65</v>
      </c>
    </row>
    <row r="8" spans="2:12" x14ac:dyDescent="0.25">
      <c r="B8" s="105">
        <v>1</v>
      </c>
      <c r="C8" s="106"/>
      <c r="D8" s="106"/>
      <c r="E8" s="106"/>
      <c r="F8" s="107"/>
      <c r="G8" s="44">
        <v>2</v>
      </c>
      <c r="H8" s="44">
        <v>3</v>
      </c>
      <c r="I8" s="44">
        <v>4</v>
      </c>
      <c r="J8" s="44">
        <v>5</v>
      </c>
      <c r="K8" s="44" t="s">
        <v>48</v>
      </c>
      <c r="L8" s="44" t="s">
        <v>49</v>
      </c>
    </row>
    <row r="9" spans="2:12" ht="25.5" x14ac:dyDescent="0.25">
      <c r="B9" s="7">
        <v>8</v>
      </c>
      <c r="C9" s="7"/>
      <c r="D9" s="7"/>
      <c r="E9" s="7"/>
      <c r="F9" s="7" t="s">
        <v>9</v>
      </c>
      <c r="G9" s="5"/>
      <c r="H9" s="5"/>
      <c r="I9" s="5"/>
      <c r="J9" s="30"/>
      <c r="K9" s="30"/>
      <c r="L9" s="30"/>
    </row>
    <row r="10" spans="2:12" x14ac:dyDescent="0.25">
      <c r="B10" s="7"/>
      <c r="C10" s="11">
        <v>84</v>
      </c>
      <c r="D10" s="11"/>
      <c r="E10" s="11"/>
      <c r="F10" s="11" t="s">
        <v>14</v>
      </c>
      <c r="G10" s="5"/>
      <c r="H10" s="5"/>
      <c r="I10" s="5"/>
      <c r="J10" s="30"/>
      <c r="K10" s="30"/>
      <c r="L10" s="30"/>
    </row>
    <row r="11" spans="2:12" ht="51" x14ac:dyDescent="0.25">
      <c r="B11" s="8"/>
      <c r="C11" s="8"/>
      <c r="D11" s="8">
        <v>841</v>
      </c>
      <c r="E11" s="8"/>
      <c r="F11" s="23" t="s">
        <v>54</v>
      </c>
      <c r="G11" s="5"/>
      <c r="H11" s="5"/>
      <c r="I11" s="5"/>
      <c r="J11" s="30"/>
      <c r="K11" s="30"/>
      <c r="L11" s="30"/>
    </row>
    <row r="12" spans="2:12" ht="25.5" x14ac:dyDescent="0.25">
      <c r="B12" s="8"/>
      <c r="C12" s="8"/>
      <c r="D12" s="8"/>
      <c r="E12" s="8">
        <v>8413</v>
      </c>
      <c r="F12" s="23" t="s">
        <v>55</v>
      </c>
      <c r="G12" s="5"/>
      <c r="H12" s="5"/>
      <c r="I12" s="5"/>
      <c r="J12" s="30"/>
      <c r="K12" s="30"/>
      <c r="L12" s="30"/>
    </row>
    <row r="13" spans="2:12" x14ac:dyDescent="0.25">
      <c r="B13" s="8"/>
      <c r="C13" s="8"/>
      <c r="D13" s="8"/>
      <c r="E13" s="9" t="s">
        <v>22</v>
      </c>
      <c r="F13" s="13"/>
      <c r="G13" s="5"/>
      <c r="H13" s="5"/>
      <c r="I13" s="5"/>
      <c r="J13" s="30"/>
      <c r="K13" s="30"/>
      <c r="L13" s="30"/>
    </row>
    <row r="14" spans="2:12" ht="25.5" x14ac:dyDescent="0.25">
      <c r="B14" s="10">
        <v>5</v>
      </c>
      <c r="C14" s="10"/>
      <c r="D14" s="10"/>
      <c r="E14" s="10"/>
      <c r="F14" s="14" t="s">
        <v>10</v>
      </c>
      <c r="G14" s="5"/>
      <c r="H14" s="5"/>
      <c r="I14" s="5"/>
      <c r="J14" s="30"/>
      <c r="K14" s="30"/>
      <c r="L14" s="30"/>
    </row>
    <row r="15" spans="2:12" ht="25.5" x14ac:dyDescent="0.25">
      <c r="B15" s="11"/>
      <c r="C15" s="11">
        <v>54</v>
      </c>
      <c r="D15" s="11"/>
      <c r="E15" s="11"/>
      <c r="F15" s="15" t="s">
        <v>15</v>
      </c>
      <c r="G15" s="5"/>
      <c r="H15" s="5"/>
      <c r="I15" s="6"/>
      <c r="J15" s="30"/>
      <c r="K15" s="30"/>
      <c r="L15" s="30"/>
    </row>
    <row r="16" spans="2:12" ht="63.75" x14ac:dyDescent="0.25">
      <c r="B16" s="11"/>
      <c r="C16" s="11"/>
      <c r="D16" s="11">
        <v>541</v>
      </c>
      <c r="E16" s="23"/>
      <c r="F16" s="23" t="s">
        <v>56</v>
      </c>
      <c r="G16" s="5"/>
      <c r="H16" s="5"/>
      <c r="I16" s="6"/>
      <c r="J16" s="30"/>
      <c r="K16" s="30"/>
      <c r="L16" s="30"/>
    </row>
    <row r="17" spans="2:12" ht="38.25" x14ac:dyDescent="0.25">
      <c r="B17" s="11"/>
      <c r="C17" s="11"/>
      <c r="D17" s="11"/>
      <c r="E17" s="23">
        <v>5413</v>
      </c>
      <c r="F17" s="23" t="s">
        <v>57</v>
      </c>
      <c r="G17" s="5"/>
      <c r="H17" s="5"/>
      <c r="I17" s="6"/>
      <c r="J17" s="30"/>
      <c r="K17" s="30"/>
      <c r="L17" s="30"/>
    </row>
    <row r="18" spans="2:12" x14ac:dyDescent="0.25">
      <c r="B18" s="12"/>
      <c r="C18" s="10"/>
      <c r="D18" s="10"/>
      <c r="E18" s="10"/>
      <c r="F18" s="14" t="s">
        <v>22</v>
      </c>
      <c r="G18" s="5"/>
      <c r="H18" s="5"/>
      <c r="I18" s="5"/>
      <c r="J18" s="30"/>
      <c r="K18" s="30"/>
      <c r="L18" s="30"/>
    </row>
    <row r="20" spans="2:12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2:12" x14ac:dyDescent="0.2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2:12" x14ac:dyDescent="0.2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29"/>
  <sheetViews>
    <sheetView tabSelected="1" workbookViewId="0">
      <selection activeCell="D14" sqref="D1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12" ht="18" x14ac:dyDescent="0.25">
      <c r="B1" s="3"/>
      <c r="C1" s="3"/>
      <c r="D1" s="3"/>
      <c r="E1" s="3"/>
      <c r="F1" s="4"/>
      <c r="G1" s="4"/>
      <c r="H1" s="4"/>
    </row>
    <row r="2" spans="2:12" ht="15.75" customHeight="1" x14ac:dyDescent="0.25">
      <c r="B2" s="76" t="s">
        <v>58</v>
      </c>
      <c r="C2" s="76"/>
      <c r="D2" s="76"/>
      <c r="E2" s="76"/>
      <c r="F2" s="76"/>
      <c r="G2" s="76"/>
      <c r="H2" s="76"/>
    </row>
    <row r="3" spans="2:12" ht="18" x14ac:dyDescent="0.25">
      <c r="B3" s="57"/>
      <c r="C3" s="57"/>
      <c r="D3" s="57"/>
      <c r="E3" s="57"/>
      <c r="F3" s="58"/>
      <c r="G3" s="58"/>
      <c r="H3" s="58"/>
    </row>
    <row r="4" spans="2:12" ht="25.5" x14ac:dyDescent="0.25">
      <c r="B4" s="38" t="s">
        <v>8</v>
      </c>
      <c r="C4" s="38" t="s">
        <v>172</v>
      </c>
      <c r="D4" s="38" t="s">
        <v>146</v>
      </c>
      <c r="E4" s="38" t="s">
        <v>145</v>
      </c>
      <c r="F4" s="38" t="s">
        <v>156</v>
      </c>
      <c r="G4" s="38" t="s">
        <v>29</v>
      </c>
      <c r="H4" s="38" t="s">
        <v>65</v>
      </c>
    </row>
    <row r="5" spans="2:12" x14ac:dyDescent="0.25"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 t="s">
        <v>48</v>
      </c>
      <c r="H5" s="38" t="s">
        <v>49</v>
      </c>
    </row>
    <row r="6" spans="2:12" x14ac:dyDescent="0.25">
      <c r="B6" s="154" t="s">
        <v>60</v>
      </c>
      <c r="C6" s="155">
        <f>C7+C11+C13</f>
        <v>287892.74</v>
      </c>
      <c r="D6" s="155">
        <f t="shared" ref="D6:F6" si="0">D7+D11+D13</f>
        <v>394700.2</v>
      </c>
      <c r="E6" s="155">
        <f t="shared" si="0"/>
        <v>394700.2</v>
      </c>
      <c r="F6" s="155">
        <f t="shared" si="0"/>
        <v>383813.60000000003</v>
      </c>
      <c r="G6" s="156">
        <f>(F6/C6)*100</f>
        <v>133.31826290583084</v>
      </c>
      <c r="H6" s="156">
        <f>(F6/E6)*100</f>
        <v>97.241805299313256</v>
      </c>
    </row>
    <row r="7" spans="2:12" x14ac:dyDescent="0.25">
      <c r="B7" s="7" t="s">
        <v>19</v>
      </c>
      <c r="C7" s="70">
        <f>SUM(C8:C10)</f>
        <v>257346.63</v>
      </c>
      <c r="D7" s="70">
        <f t="shared" ref="D7:F7" si="1">SUM(D8:D10)</f>
        <v>374250</v>
      </c>
      <c r="E7" s="70">
        <f t="shared" si="1"/>
        <v>374250</v>
      </c>
      <c r="F7" s="70">
        <f t="shared" si="1"/>
        <v>359221.53</v>
      </c>
      <c r="G7" s="144">
        <f t="shared" ref="G7:G27" si="2">(F7/C7)*100</f>
        <v>139.58664622886261</v>
      </c>
      <c r="H7" s="144">
        <f t="shared" ref="H7:H27" si="3">(F7/E7)*100</f>
        <v>95.984376753507021</v>
      </c>
    </row>
    <row r="8" spans="2:12" x14ac:dyDescent="0.25">
      <c r="B8" s="20" t="s">
        <v>20</v>
      </c>
      <c r="C8" s="5">
        <v>257346.63</v>
      </c>
      <c r="D8" s="5">
        <v>374250</v>
      </c>
      <c r="E8" s="5">
        <v>374250</v>
      </c>
      <c r="F8" s="5">
        <v>359221.53</v>
      </c>
      <c r="G8" s="144">
        <f t="shared" si="2"/>
        <v>139.58664622886261</v>
      </c>
      <c r="H8" s="144">
        <f t="shared" si="3"/>
        <v>95.984376753507021</v>
      </c>
    </row>
    <row r="9" spans="2:12" x14ac:dyDescent="0.25">
      <c r="B9" s="21" t="s">
        <v>21</v>
      </c>
      <c r="C9" s="5"/>
      <c r="D9" s="5"/>
      <c r="E9" s="5"/>
      <c r="F9" s="30"/>
      <c r="G9" s="144"/>
      <c r="H9" s="144"/>
    </row>
    <row r="10" spans="2:12" x14ac:dyDescent="0.25">
      <c r="B10" s="21" t="s">
        <v>22</v>
      </c>
      <c r="C10" s="5"/>
      <c r="D10" s="5"/>
      <c r="E10" s="5"/>
      <c r="F10" s="30"/>
      <c r="G10" s="144"/>
      <c r="H10" s="144"/>
    </row>
    <row r="11" spans="2:12" x14ac:dyDescent="0.25">
      <c r="B11" s="7" t="s">
        <v>23</v>
      </c>
      <c r="C11" s="5"/>
      <c r="D11" s="5"/>
      <c r="E11" s="6"/>
      <c r="F11" s="30"/>
      <c r="G11" s="144"/>
      <c r="H11" s="144"/>
    </row>
    <row r="12" spans="2:12" x14ac:dyDescent="0.25">
      <c r="B12" s="22" t="s">
        <v>24</v>
      </c>
      <c r="C12" s="5"/>
      <c r="D12" s="5"/>
      <c r="E12" s="6"/>
      <c r="F12" s="30"/>
      <c r="G12" s="144"/>
      <c r="H12" s="144"/>
      <c r="L12" t="s">
        <v>149</v>
      </c>
    </row>
    <row r="13" spans="2:12" x14ac:dyDescent="0.25">
      <c r="B13" s="7" t="s">
        <v>25</v>
      </c>
      <c r="C13" s="70">
        <f>SUM(C14:C16)</f>
        <v>30546.11</v>
      </c>
      <c r="D13" s="70">
        <f t="shared" ref="D13:F13" si="4">SUM(D14:D16)</f>
        <v>20450.2</v>
      </c>
      <c r="E13" s="70">
        <f t="shared" si="4"/>
        <v>20450.2</v>
      </c>
      <c r="F13" s="70">
        <f t="shared" si="4"/>
        <v>24592.070000000003</v>
      </c>
      <c r="G13" s="144">
        <f t="shared" si="2"/>
        <v>80.508025408145272</v>
      </c>
      <c r="H13" s="144">
        <f t="shared" si="3"/>
        <v>120.25344495408359</v>
      </c>
    </row>
    <row r="14" spans="2:12" x14ac:dyDescent="0.25">
      <c r="B14" s="22" t="s">
        <v>26</v>
      </c>
      <c r="C14" s="5">
        <f>11734.65+5628.64</f>
        <v>17363.29</v>
      </c>
      <c r="D14" s="5">
        <v>11100</v>
      </c>
      <c r="E14" s="5">
        <v>11100</v>
      </c>
      <c r="F14" s="5">
        <f>11766.03+6664.02</f>
        <v>18430.050000000003</v>
      </c>
      <c r="G14" s="144">
        <f t="shared" si="2"/>
        <v>106.14376653272508</v>
      </c>
      <c r="H14" s="144">
        <f t="shared" si="3"/>
        <v>166.03648648648652</v>
      </c>
    </row>
    <row r="15" spans="2:12" x14ac:dyDescent="0.25">
      <c r="B15" s="22" t="s">
        <v>152</v>
      </c>
      <c r="C15" s="5">
        <f>9855.22+2827.6</f>
        <v>12682.82</v>
      </c>
      <c r="D15" s="5">
        <v>9350.2000000000007</v>
      </c>
      <c r="E15" s="5">
        <v>9350.2000000000007</v>
      </c>
      <c r="F15" s="5">
        <v>1380.89</v>
      </c>
      <c r="G15" s="144">
        <f t="shared" si="2"/>
        <v>10.88787824789755</v>
      </c>
      <c r="H15" s="144">
        <f t="shared" si="3"/>
        <v>14.768561100297321</v>
      </c>
    </row>
    <row r="16" spans="2:12" x14ac:dyDescent="0.25">
      <c r="B16" s="22" t="s">
        <v>153</v>
      </c>
      <c r="C16" s="5">
        <v>500</v>
      </c>
      <c r="D16" s="5">
        <v>0</v>
      </c>
      <c r="E16" s="5">
        <v>0</v>
      </c>
      <c r="F16" s="5">
        <v>4781.13</v>
      </c>
      <c r="G16" s="144">
        <f t="shared" si="2"/>
        <v>956.226</v>
      </c>
      <c r="H16" s="144"/>
    </row>
    <row r="17" spans="2:8" ht="15.75" customHeight="1" x14ac:dyDescent="0.25">
      <c r="B17" s="154" t="s">
        <v>61</v>
      </c>
      <c r="C17" s="155">
        <f>C18+C22+C24</f>
        <v>300052.40999999997</v>
      </c>
      <c r="D17" s="155">
        <f t="shared" ref="D17:F17" si="5">D18+D22+D24</f>
        <v>394700</v>
      </c>
      <c r="E17" s="155">
        <f t="shared" si="5"/>
        <v>394700</v>
      </c>
      <c r="F17" s="155">
        <f t="shared" si="5"/>
        <v>356130.84</v>
      </c>
      <c r="G17" s="156">
        <f t="shared" si="2"/>
        <v>118.68954493649962</v>
      </c>
      <c r="H17" s="156">
        <f t="shared" si="3"/>
        <v>90.228234101849509</v>
      </c>
    </row>
    <row r="18" spans="2:8" ht="15.75" customHeight="1" x14ac:dyDescent="0.25">
      <c r="B18" s="7" t="s">
        <v>19</v>
      </c>
      <c r="C18" s="70">
        <f>SUM(C19:C21)</f>
        <v>279437</v>
      </c>
      <c r="D18" s="70">
        <f t="shared" ref="D18:F18" si="6">SUM(D19:D21)</f>
        <v>374250</v>
      </c>
      <c r="E18" s="70">
        <f t="shared" si="6"/>
        <v>374250</v>
      </c>
      <c r="F18" s="70">
        <f t="shared" si="6"/>
        <v>341506.77</v>
      </c>
      <c r="G18" s="144">
        <f t="shared" si="2"/>
        <v>122.212437866138</v>
      </c>
      <c r="H18" s="144">
        <f t="shared" si="3"/>
        <v>91.250973947895801</v>
      </c>
    </row>
    <row r="19" spans="2:8" x14ac:dyDescent="0.25">
      <c r="B19" s="20" t="s">
        <v>20</v>
      </c>
      <c r="C19" s="5">
        <v>279437</v>
      </c>
      <c r="D19" s="5">
        <v>374250</v>
      </c>
      <c r="E19" s="5">
        <v>374250</v>
      </c>
      <c r="F19" s="5">
        <f>359221.53-17714.76</f>
        <v>341506.77</v>
      </c>
      <c r="G19" s="144">
        <f t="shared" si="2"/>
        <v>122.212437866138</v>
      </c>
      <c r="H19" s="144">
        <f t="shared" si="3"/>
        <v>91.250973947895801</v>
      </c>
    </row>
    <row r="20" spans="2:8" x14ac:dyDescent="0.25">
      <c r="B20" s="21" t="s">
        <v>21</v>
      </c>
      <c r="C20" s="5"/>
      <c r="D20" s="5"/>
      <c r="E20" s="5"/>
      <c r="F20" s="30"/>
      <c r="G20" s="144"/>
      <c r="H20" s="144"/>
    </row>
    <row r="21" spans="2:8" x14ac:dyDescent="0.25">
      <c r="B21" s="21" t="s">
        <v>22</v>
      </c>
      <c r="C21" s="5"/>
      <c r="D21" s="5"/>
      <c r="E21" s="5"/>
      <c r="F21" s="30"/>
      <c r="G21" s="144"/>
      <c r="H21" s="144"/>
    </row>
    <row r="22" spans="2:8" x14ac:dyDescent="0.25">
      <c r="B22" s="7" t="s">
        <v>23</v>
      </c>
      <c r="C22" s="5"/>
      <c r="D22" s="5"/>
      <c r="E22" s="6"/>
      <c r="F22" s="30"/>
      <c r="G22" s="144"/>
      <c r="H22" s="144"/>
    </row>
    <row r="23" spans="2:8" x14ac:dyDescent="0.25">
      <c r="B23" s="22" t="s">
        <v>24</v>
      </c>
      <c r="C23" s="5"/>
      <c r="D23" s="5"/>
      <c r="E23" s="6"/>
      <c r="F23" s="30"/>
      <c r="G23" s="144"/>
      <c r="H23" s="144"/>
    </row>
    <row r="24" spans="2:8" x14ac:dyDescent="0.25">
      <c r="B24" s="7" t="s">
        <v>25</v>
      </c>
      <c r="C24" s="70">
        <f>SUM(C25:C27)</f>
        <v>20615.41</v>
      </c>
      <c r="D24" s="70">
        <f t="shared" ref="D24:F24" si="7">SUM(D25:D27)</f>
        <v>20450</v>
      </c>
      <c r="E24" s="70">
        <f t="shared" si="7"/>
        <v>20450</v>
      </c>
      <c r="F24" s="70">
        <f t="shared" si="7"/>
        <v>14624.07</v>
      </c>
      <c r="G24" s="144">
        <f t="shared" si="2"/>
        <v>70.93756563657962</v>
      </c>
      <c r="H24" s="144">
        <f t="shared" si="3"/>
        <v>71.511344743276283</v>
      </c>
    </row>
    <row r="25" spans="2:8" x14ac:dyDescent="0.25">
      <c r="B25" s="22" t="s">
        <v>26</v>
      </c>
      <c r="C25" s="5">
        <v>10260.41</v>
      </c>
      <c r="D25" s="5">
        <v>11100</v>
      </c>
      <c r="E25" s="5">
        <v>11100</v>
      </c>
      <c r="F25" s="5">
        <v>9842.94</v>
      </c>
      <c r="G25" s="144">
        <f t="shared" si="2"/>
        <v>95.931254209139794</v>
      </c>
      <c r="H25" s="144">
        <f t="shared" si="3"/>
        <v>88.675135135135136</v>
      </c>
    </row>
    <row r="26" spans="2:8" x14ac:dyDescent="0.25">
      <c r="B26" s="22" t="s">
        <v>152</v>
      </c>
      <c r="C26" s="5">
        <v>9855</v>
      </c>
      <c r="D26" s="5">
        <v>9350</v>
      </c>
      <c r="E26" s="5">
        <v>9350</v>
      </c>
      <c r="F26" s="5"/>
      <c r="G26" s="144">
        <f t="shared" si="2"/>
        <v>0</v>
      </c>
      <c r="H26" s="144">
        <f t="shared" si="3"/>
        <v>0</v>
      </c>
    </row>
    <row r="27" spans="2:8" x14ac:dyDescent="0.25">
      <c r="B27" s="22" t="s">
        <v>153</v>
      </c>
      <c r="C27" s="5">
        <v>500</v>
      </c>
      <c r="D27" s="5"/>
      <c r="E27" s="5"/>
      <c r="F27" s="5">
        <v>4781.13</v>
      </c>
      <c r="G27" s="144">
        <f t="shared" si="2"/>
        <v>956.226</v>
      </c>
      <c r="H27" s="144"/>
    </row>
    <row r="29" spans="2:8" x14ac:dyDescent="0.25">
      <c r="B29" s="48"/>
      <c r="C29" s="48"/>
      <c r="D29" s="48"/>
      <c r="E29" s="48"/>
      <c r="F29" s="48"/>
      <c r="G29" s="48"/>
      <c r="H29" s="48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J25"/>
  <sheetViews>
    <sheetView workbookViewId="0">
      <selection activeCell="B8" sqref="B8:D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5.42578125" customWidth="1"/>
    <col min="5" max="5" width="39" customWidth="1"/>
    <col min="6" max="8" width="24.28515625" customWidth="1"/>
    <col min="9" max="9" width="15.7109375" customWidth="1"/>
    <col min="10" max="10" width="24.28515625" customWidth="1"/>
  </cols>
  <sheetData>
    <row r="1" spans="2:10" ht="18" x14ac:dyDescent="0.25">
      <c r="B1" s="3"/>
      <c r="C1" s="3"/>
      <c r="D1" s="3"/>
      <c r="E1" s="3"/>
      <c r="F1" s="3"/>
      <c r="G1" s="3"/>
      <c r="H1" s="3"/>
      <c r="I1" s="4"/>
      <c r="J1" s="4"/>
    </row>
    <row r="2" spans="2:10" ht="18" customHeight="1" x14ac:dyDescent="0.25">
      <c r="B2" s="76" t="s">
        <v>11</v>
      </c>
      <c r="C2" s="76"/>
      <c r="D2" s="76"/>
      <c r="E2" s="76"/>
      <c r="F2" s="76"/>
      <c r="G2" s="76"/>
      <c r="H2" s="76"/>
      <c r="I2" s="76"/>
      <c r="J2" s="24"/>
    </row>
    <row r="3" spans="2:10" ht="18" x14ac:dyDescent="0.25">
      <c r="B3" s="57"/>
      <c r="C3" s="57"/>
      <c r="D3" s="57"/>
      <c r="E3" s="57"/>
      <c r="F3" s="57"/>
      <c r="G3" s="57"/>
      <c r="H3" s="57"/>
      <c r="I3" s="58"/>
      <c r="J3" s="4"/>
    </row>
    <row r="4" spans="2:10" ht="15.75" x14ac:dyDescent="0.25">
      <c r="B4" s="113" t="s">
        <v>70</v>
      </c>
      <c r="C4" s="113"/>
      <c r="D4" s="113"/>
      <c r="E4" s="113"/>
      <c r="F4" s="113"/>
      <c r="G4" s="113"/>
      <c r="H4" s="113"/>
      <c r="I4" s="113"/>
    </row>
    <row r="5" spans="2:10" ht="18" x14ac:dyDescent="0.25">
      <c r="B5" s="57"/>
      <c r="C5" s="57"/>
      <c r="D5" s="57"/>
      <c r="E5" s="57"/>
      <c r="F5" s="57"/>
      <c r="G5" s="57"/>
      <c r="H5" s="57"/>
      <c r="I5" s="58"/>
    </row>
    <row r="6" spans="2:10" ht="25.5" x14ac:dyDescent="0.25">
      <c r="B6" s="105" t="s">
        <v>8</v>
      </c>
      <c r="C6" s="106"/>
      <c r="D6" s="106"/>
      <c r="E6" s="107"/>
      <c r="F6" s="38" t="s">
        <v>91</v>
      </c>
      <c r="G6" s="38" t="s">
        <v>93</v>
      </c>
      <c r="H6" s="38" t="s">
        <v>97</v>
      </c>
      <c r="I6" s="38" t="s">
        <v>65</v>
      </c>
    </row>
    <row r="7" spans="2:10" s="45" customFormat="1" ht="11.25" x14ac:dyDescent="0.2">
      <c r="B7" s="102">
        <v>1</v>
      </c>
      <c r="C7" s="103"/>
      <c r="D7" s="103"/>
      <c r="E7" s="104"/>
      <c r="F7" s="42">
        <v>2</v>
      </c>
      <c r="G7" s="42">
        <v>3</v>
      </c>
      <c r="H7" s="42">
        <v>4</v>
      </c>
      <c r="I7" s="42" t="s">
        <v>59</v>
      </c>
    </row>
    <row r="8" spans="2:10" ht="30" customHeight="1" x14ac:dyDescent="0.25">
      <c r="B8" s="109" t="s">
        <v>71</v>
      </c>
      <c r="C8" s="110"/>
      <c r="D8" s="111"/>
      <c r="E8" s="47" t="s">
        <v>72</v>
      </c>
      <c r="F8" s="46"/>
      <c r="G8" s="5"/>
      <c r="H8" s="5"/>
      <c r="I8" s="5"/>
    </row>
    <row r="9" spans="2:10" ht="30" customHeight="1" x14ac:dyDescent="0.25">
      <c r="B9" s="109" t="s">
        <v>73</v>
      </c>
      <c r="C9" s="110"/>
      <c r="D9" s="111"/>
      <c r="E9" s="49" t="s">
        <v>74</v>
      </c>
      <c r="F9" s="46"/>
      <c r="G9" s="5"/>
      <c r="H9" s="5"/>
      <c r="I9" s="5"/>
    </row>
    <row r="10" spans="2:10" ht="30" customHeight="1" x14ac:dyDescent="0.25">
      <c r="B10" s="112" t="s">
        <v>75</v>
      </c>
      <c r="C10" s="112"/>
      <c r="D10" s="112"/>
      <c r="E10" s="49" t="s">
        <v>76</v>
      </c>
      <c r="F10" s="46"/>
      <c r="G10" s="5"/>
      <c r="H10" s="5"/>
      <c r="I10" s="5"/>
    </row>
    <row r="11" spans="2:10" ht="30" customHeight="1" x14ac:dyDescent="0.25">
      <c r="B11" s="109" t="s">
        <v>77</v>
      </c>
      <c r="C11" s="110"/>
      <c r="D11" s="111"/>
      <c r="E11" s="47" t="s">
        <v>78</v>
      </c>
      <c r="F11" s="46"/>
      <c r="G11" s="5"/>
      <c r="H11" s="5"/>
      <c r="I11" s="5"/>
    </row>
    <row r="12" spans="2:10" ht="30" customHeight="1" x14ac:dyDescent="0.25">
      <c r="B12" s="109" t="s">
        <v>79</v>
      </c>
      <c r="C12" s="110"/>
      <c r="D12" s="111"/>
      <c r="E12" s="47" t="s">
        <v>80</v>
      </c>
      <c r="F12" s="46"/>
      <c r="G12" s="5"/>
      <c r="H12" s="5"/>
      <c r="I12" s="5"/>
    </row>
    <row r="13" spans="2:10" ht="30" customHeight="1" x14ac:dyDescent="0.25">
      <c r="B13" s="109" t="s">
        <v>73</v>
      </c>
      <c r="C13" s="110"/>
      <c r="D13" s="111"/>
      <c r="E13" s="49" t="s">
        <v>74</v>
      </c>
      <c r="F13" s="46"/>
      <c r="G13" s="5"/>
      <c r="H13" s="5"/>
      <c r="I13" s="5"/>
    </row>
    <row r="14" spans="2:10" ht="30" customHeight="1" x14ac:dyDescent="0.25">
      <c r="B14" s="112" t="s">
        <v>81</v>
      </c>
      <c r="C14" s="112"/>
      <c r="D14" s="112"/>
      <c r="E14" s="49" t="s">
        <v>82</v>
      </c>
      <c r="F14" s="46"/>
      <c r="G14" s="5"/>
      <c r="H14" s="5"/>
      <c r="I14" s="5"/>
    </row>
    <row r="15" spans="2:10" ht="30" customHeight="1" x14ac:dyDescent="0.25">
      <c r="B15" s="109" t="s">
        <v>102</v>
      </c>
      <c r="C15" s="110"/>
      <c r="D15" s="111"/>
      <c r="E15" s="49" t="s">
        <v>83</v>
      </c>
      <c r="F15" s="46"/>
      <c r="G15" s="5"/>
      <c r="H15" s="5"/>
      <c r="I15" s="5"/>
    </row>
    <row r="16" spans="2:10" ht="30" customHeight="1" x14ac:dyDescent="0.25">
      <c r="B16" s="109" t="s">
        <v>84</v>
      </c>
      <c r="C16" s="110"/>
      <c r="D16" s="111"/>
      <c r="E16" s="47" t="s">
        <v>85</v>
      </c>
      <c r="F16" s="46"/>
      <c r="G16" s="5"/>
      <c r="H16" s="5"/>
      <c r="I16" s="5"/>
    </row>
    <row r="17" spans="2:9" ht="30" customHeight="1" x14ac:dyDescent="0.25">
      <c r="B17" s="109" t="s">
        <v>79</v>
      </c>
      <c r="C17" s="110"/>
      <c r="D17" s="111"/>
      <c r="E17" s="47" t="s">
        <v>80</v>
      </c>
      <c r="F17" s="46"/>
      <c r="G17" s="5"/>
      <c r="H17" s="5"/>
      <c r="I17" s="5"/>
    </row>
    <row r="18" spans="2:9" ht="30" customHeight="1" x14ac:dyDescent="0.25">
      <c r="B18" s="112" t="s">
        <v>73</v>
      </c>
      <c r="C18" s="112"/>
      <c r="D18" s="112"/>
      <c r="E18" s="49" t="s">
        <v>74</v>
      </c>
      <c r="F18" s="46"/>
      <c r="G18" s="5"/>
      <c r="H18" s="5"/>
      <c r="I18" s="5"/>
    </row>
    <row r="19" spans="2:9" ht="30" customHeight="1" x14ac:dyDescent="0.25">
      <c r="B19" s="112" t="s">
        <v>81</v>
      </c>
      <c r="C19" s="112"/>
      <c r="D19" s="112"/>
      <c r="E19" s="49" t="s">
        <v>82</v>
      </c>
      <c r="F19" s="46"/>
      <c r="G19" s="5"/>
      <c r="H19" s="5"/>
      <c r="I19" s="5"/>
    </row>
    <row r="20" spans="2:9" ht="30" customHeight="1" x14ac:dyDescent="0.25">
      <c r="B20" s="109" t="s">
        <v>102</v>
      </c>
      <c r="C20" s="110"/>
      <c r="D20" s="111"/>
      <c r="E20" s="49" t="s">
        <v>83</v>
      </c>
      <c r="F20" s="46"/>
      <c r="G20" s="5"/>
      <c r="H20" s="5"/>
      <c r="I20" s="5"/>
    </row>
    <row r="23" spans="2:9" x14ac:dyDescent="0.25">
      <c r="B23" s="48"/>
      <c r="C23" s="48"/>
      <c r="D23" s="48"/>
      <c r="E23" s="48"/>
      <c r="F23" s="48"/>
      <c r="G23" s="48"/>
      <c r="H23" s="48"/>
      <c r="I23" s="48"/>
    </row>
    <row r="24" spans="2:9" x14ac:dyDescent="0.25">
      <c r="B24" s="48"/>
      <c r="C24" s="48"/>
      <c r="D24" s="48"/>
      <c r="E24" s="48"/>
      <c r="F24" s="48"/>
      <c r="G24" s="48"/>
      <c r="H24" s="48"/>
      <c r="I24" s="48"/>
    </row>
    <row r="25" spans="2:9" x14ac:dyDescent="0.25">
      <c r="B25" s="48"/>
      <c r="C25" s="48"/>
      <c r="D25" s="48"/>
      <c r="E25" s="48"/>
      <c r="F25" s="48"/>
      <c r="G25" s="48"/>
      <c r="H25" s="48"/>
      <c r="I25" s="48"/>
    </row>
  </sheetData>
  <mergeCells count="17">
    <mergeCell ref="B4:I4"/>
    <mergeCell ref="B6:E6"/>
    <mergeCell ref="B7:E7"/>
    <mergeCell ref="B2:I2"/>
    <mergeCell ref="B13:D13"/>
    <mergeCell ref="B8:D8"/>
    <mergeCell ref="B11:D11"/>
    <mergeCell ref="B12:D12"/>
    <mergeCell ref="B10:D10"/>
    <mergeCell ref="B9:D9"/>
    <mergeCell ref="B16:D16"/>
    <mergeCell ref="B14:D14"/>
    <mergeCell ref="B20:D20"/>
    <mergeCell ref="B17:D17"/>
    <mergeCell ref="B18:D18"/>
    <mergeCell ref="B19:D19"/>
    <mergeCell ref="B15:D15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Davorin Peti</cp:lastModifiedBy>
  <cp:lastPrinted>2023-08-24T12:14:57Z</cp:lastPrinted>
  <dcterms:created xsi:type="dcterms:W3CDTF">2022-08-12T12:51:27Z</dcterms:created>
  <dcterms:modified xsi:type="dcterms:W3CDTF">2025-04-14T10:28:27Z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